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admeSettings" sheetId="1" r:id="rId3"/>
    <sheet state="visible" name="Archive" sheetId="2" r:id="rId4"/>
    <sheet state="visible" name="Summary" sheetId="3" r:id="rId5"/>
    <sheet state="visible" name="Dashboard" sheetId="4" r:id="rId6"/>
  </sheets>
  <definedNames>
    <definedName localSheetId="2" name="sCalc">Summary!$L$1</definedName>
    <definedName localSheetId="3" name="dCalc">Dashboard!$V$1</definedName>
    <definedName localSheetId="0" name="searchTerm">ReadmeSettings!$B$9</definedName>
  </definedNames>
  <calcPr/>
</workbook>
</file>

<file path=xl/sharedStrings.xml><?xml version="1.0" encoding="utf-8"?>
<sst xmlns="http://schemas.openxmlformats.org/spreadsheetml/2006/main" count="5796" uniqueCount="2040">
  <si>
    <t>TAGS v6.1.9.1</t>
  </si>
  <si>
    <t xml:space="preserve">
Created by mhawksey. Read more about this at:</t>
  </si>
  <si>
    <t>http://tags.hawksey.info</t>
  </si>
  <si>
    <t>With this spreadsheet you can:</t>
  </si>
  <si>
    <t>- automatically pull results from a Twitter Search into a Google Spreadsheet</t>
  </si>
  <si>
    <t>Instructions:</t>
  </si>
  <si>
    <r>
      <rPr>
        <rFont val="Roboto"/>
        <sz val="10.0"/>
      </rPr>
      <t xml:space="preserve">1. If you've never run </t>
    </r>
    <r>
      <rPr>
        <rFont val="Courier New"/>
        <sz val="10.0"/>
      </rPr>
      <t>TAGS &gt; Setup Twitter Access</t>
    </r>
    <r>
      <rPr>
        <rFont val="Roboto"/>
        <sz val="10.0"/>
      </rPr>
      <t xml:space="preserve"> do so now (this should only need be done once for all your TAGS sheets) </t>
    </r>
  </si>
  <si>
    <t>2. Enter term</t>
  </si>
  <si>
    <t>#socmedhe21</t>
  </si>
  <si>
    <r>
      <rPr>
        <rFont val="Roboto"/>
        <b/>
        <sz val="10.0"/>
      </rPr>
      <t>Note:</t>
    </r>
    <r>
      <rPr>
        <rFont val="Roboto"/>
        <sz val="10.0"/>
      </rPr>
      <t xml:space="preserve">  Make a one off collection with </t>
    </r>
    <r>
      <rPr>
        <rFont val="Courier New"/>
        <sz val="10.0"/>
      </rPr>
      <t>TAGS &gt; Run now!</t>
    </r>
    <r>
      <rPr>
        <rFont val="Roboto"/>
        <sz val="10.0"/>
      </rPr>
      <t xml:space="preserve"> or set a trigger to collect every hour </t>
    </r>
    <r>
      <rPr>
        <rFont val="Courier New"/>
        <sz val="10.0"/>
      </rPr>
      <t>TAGS &gt; Update archive every hour</t>
    </r>
    <r>
      <rPr>
        <rFont val="Roboto"/>
        <sz val="10.0"/>
      </rPr>
      <t xml:space="preserve">. To change the frequency open </t>
    </r>
    <r>
      <rPr>
        <rFont val="Courier New"/>
        <sz val="10.0"/>
      </rPr>
      <t>Tools &gt; Script Editor</t>
    </r>
    <r>
      <rPr>
        <rFont val="Roboto"/>
        <sz val="10.0"/>
      </rPr>
      <t xml:space="preserve"> then </t>
    </r>
    <r>
      <rPr>
        <rFont val="Courier New"/>
        <sz val="10.0"/>
      </rPr>
      <t>Triggers &gt; Current script's triggers...</t>
    </r>
    <r>
      <rPr>
        <rFont val="Roboto"/>
        <sz val="10.0"/>
      </rPr>
      <t xml:space="preserve"> and adjust
</t>
    </r>
  </si>
  <si>
    <t>Advanced Settings:</t>
  </si>
  <si>
    <t>Period</t>
  </si>
  <si>
    <t>default</t>
  </si>
  <si>
    <t>Continuous/paged</t>
  </si>
  <si>
    <t>continuous</t>
  </si>
  <si>
    <t>&lt;- deprecated option</t>
  </si>
  <si>
    <t>Follower count filter</t>
  </si>
  <si>
    <t>&lt;- if search term is being spammed you can set the minimum followers a person must have to be included in archive</t>
  </si>
  <si>
    <t>Number of tweets</t>
  </si>
  <si>
    <t>&lt;- maximum varies based on the type of archive you are collecting</t>
  </si>
  <si>
    <t>Type</t>
  </si>
  <si>
    <t>search/tweets</t>
  </si>
  <si>
    <t>Stats</t>
  </si>
  <si>
    <t>Number of Tweets</t>
  </si>
  <si>
    <t>Unique tweets</t>
  </si>
  <si>
    <t>First Tweet</t>
  </si>
  <si>
    <t>Last Tweet</t>
  </si>
  <si>
    <t>Make interactive</t>
  </si>
  <si>
    <t>Turn your archive into an interactive online resource using TAGSExplorer - see http://bit.ly/TAGSsetup</t>
  </si>
  <si>
    <r>
      <rPr>
        <rFont val="Roboto"/>
        <b/>
        <sz val="10.0"/>
      </rPr>
      <t xml:space="preserve">Note: </t>
    </r>
    <r>
      <rPr>
        <rFont val="Courier New"/>
        <b/>
        <sz val="10.0"/>
      </rPr>
      <t>Share &gt; Anyone with link</t>
    </r>
    <r>
      <rPr>
        <rFont val="Roboto"/>
        <b val="0"/>
        <sz val="10.0"/>
      </rPr>
      <t xml:space="preserve"> to use these views</t>
    </r>
  </si>
  <si>
    <t>&lt;- conversation explorer</t>
  </si>
  <si>
    <t>&lt;- searchable archive</t>
  </si>
  <si>
    <t>News</t>
  </si>
  <si>
    <t>id_str</t>
  </si>
  <si>
    <t>from_user</t>
  </si>
  <si>
    <t>text</t>
  </si>
  <si>
    <t>created_at</t>
  </si>
  <si>
    <t>time</t>
  </si>
  <si>
    <t>geo_coordinates</t>
  </si>
  <si>
    <t>user_lang</t>
  </si>
  <si>
    <t>in_reply_to_user_id_str</t>
  </si>
  <si>
    <t>in_reply_to_screen_name</t>
  </si>
  <si>
    <t>from_user_id_str</t>
  </si>
  <si>
    <t>in_reply_to_status_id_str</t>
  </si>
  <si>
    <t>source</t>
  </si>
  <si>
    <t>profile_image_url</t>
  </si>
  <si>
    <t>user_followers_count</t>
  </si>
  <si>
    <t>user_friends_count</t>
  </si>
  <si>
    <t>user_location</t>
  </si>
  <si>
    <t>status_url</t>
  </si>
  <si>
    <t>entities_str</t>
  </si>
  <si>
    <t>1540275272968200194</t>
  </si>
  <si>
    <t>this0499154500</t>
  </si>
  <si>
    <t>#SocMedHE via NodeXL https://t.co/UbHQrob5ZN
@scottturneruon
@socmedhe
@nomadwarmachine
@this0499154500
@virnarossi
@tavoer8
@sfaulknerpando
@belld17
@kiusum
@suebecks
Top hashtags:
#socmedhe
#lthechat
#highered
#socmedhe21
#socmedhe20
#advancehe_chat
#altc /</t>
  </si>
  <si>
    <t>Fri Jun 24 10:06:56 +0000 2022</t>
  </si>
  <si>
    <t>1443840264213311536</t>
  </si>
  <si>
    <t>&lt;a href="http://twitter.com/download/android" rel="nofollow"&gt;Twitter for Android&lt;/a&gt;</t>
  </si>
  <si>
    <t>http://pbs.twimg.com/profile_images/1443845612445839401/cczEDG9W_normal.jpg</t>
  </si>
  <si>
    <t xml:space="preserve">rooftop </t>
  </si>
  <si>
    <t>http://twitter.com/this0499154500/statuses/1540275272968200194</t>
  </si>
  <si>
    <t>{"hashtags":[{"text":"SocMedHE","indices":[0,9]},{"text":"socmedhe","indices":[183,192]},{"text":"lthechat","indices":[193,202]},{"text":"highered","indices":[203,212]},{"text":"socmedhe21","indices":[213,224]},{"text":"socmedhe20","indices":[225,236]},{"text":"advancehe_chat","indices":[237,252]},{"text":"altc","indices":[253,258]}],"symbols":[],"user_mentions":[{"screen_name":"scottturneruon","name":"Dr Scott Turner","id":56366858,"id_str":"56366858","indices":[45,60]},{"screen_name":"SocMedHE","name":"Social Media for Learning in Higher Education","id":3346395670,"id_str":"3346395670","indices":[61,70]},{"screen_name":"NomadWarMachine","name":"Sarah Honeychurch","id":558091832,"id_str":"558091832","indices":[71,87]},{"screen_name":"this0499154500","name":"Tree Wise Monkey","id":1443840264213311500,"id_str":"1443840264213311536","indices":[88,103]},{"screen_name":"VirnaRossi","name":"Virna","id":1227561574635843600,"id_str":"1227561574635843584","indices":[104,115]},{"screen_name":"tavoer8","name":"Gustavo Espinoza Ramos","id":3882798321,"id_str":"3882798321","indices":[116,124]},{"screen_name":"SFaulknerPandO","name":"Suzanne Faulkner 👻📱🛴","id":859771153321259000,"id_str":"859771153321259009","indices":[125,140]},{"screen_name":"belld17","name":"Dawne","id":1274404952,"id_str":"1274404952","indices":[141,149]},{"screen_name":"KiuSum","name":"Kiu Sum","id":246951711,"id_str":"246951711","indices":[150,157]},{"screen_name":"suebecks","name":"Sue Beckingham 🎓 💻 💡","id":34904126,"id_str":"34904126","indices":[158,167]}],"urls":[{"url":"https://t.co/UbHQrob5ZN","expanded_url":"https://bit.ly/3ncx0WL","display_url":"bit.ly/3ncx0WL","indices":[21,44]}]}</t>
  </si>
  <si>
    <t>1532679678254845952</t>
  </si>
  <si>
    <t>scottturneruon</t>
  </si>
  <si>
    <t>RT @this0499154500: #SocMedHE via NodeXL https://t.co/TTesFRlGuF
@socmedhe
@nomadwarmachine
@scottturneruon
@this0499154500
@virnarossi
@sfaulknerpando
@belld17
@kiusum
@suebecks
@nina_walker00
Top hashtags:
#socmedhe
#lthechat
#socmedhe21
#highered
#socmedhe20
#advancehe_chat
#altc /</t>
  </si>
  <si>
    <t>Fri Jun 03 11:04:45 +0000 2022</t>
  </si>
  <si>
    <t>56366858</t>
  </si>
  <si>
    <t>&lt;a href="http://twitter.com/download/iphone" rel="nofollow"&gt;Twitter for iPhone&lt;/a&gt;</t>
  </si>
  <si>
    <t>http://pbs.twimg.com/profile_images/707234049144840195/oOSySzdy_normal.jpg</t>
  </si>
  <si>
    <t>Northamptonshire</t>
  </si>
  <si>
    <t>http://twitter.com/scottturneruon/statuses/1532679678254845952</t>
  </si>
  <si>
    <t>{"hashtags":[{"text":"SocMedHE","indices":[20,29]}],"symbols":[],"user_mentions":[{"screen_name":"this0499154500","name":"Tree Wise Monkey","id":1443840264213311500,"id_str":"1443840264213311536","indices":[3,18]},{"screen_name":"SocMedHE","name":"Social Media for Learning in Higher Education","id":3346395670,"id_str":"3346395670","indices":[65,74]},{"screen_name":"NomadWarMachine","name":"Sarah Honeychurch","id":558091832,"id_str":"558091832","indices":[75,91]},{"screen_name":"scottturneruon","name":"Dr Scott Turner","id":56366858,"id_str":"56366858","indices":[92,107]},{"screen_name":"this0499154500","name":"Tree Wise Monkey","id":1443840264213311500,"id_str":"1443840264213311536","indices":[108,123]},{"screen_name":"VirnaRossi","name":"Virna","id":1227561574635843600,"id_str":"1227561574635843584","indices":[124,135]}],"urls":[{"url":"https://t.co/TTesFRlGuF","expanded_url":"https://bit.ly/3NPCvG5","display_url":"bit.ly/3NPCvG5","indices":[41,64]}]}</t>
  </si>
  <si>
    <t>1532678264350810113</t>
  </si>
  <si>
    <t>#SocMedHE via NodeXL https://t.co/TTesFRlGuF
@socmedhe
@nomadwarmachine
@scottturneruon
@this0499154500
@virnarossi
@sfaulknerpando
@belld17
@kiusum
@suebecks
@nina_walker00
Top hashtags:
#socmedhe
#lthechat
#socmedhe21
#highered
#socmedhe20
#advancehe_chat
#altc /</t>
  </si>
  <si>
    <t>Fri Jun 03 10:59:08 +0000 2022</t>
  </si>
  <si>
    <t>http://twitter.com/this0499154500/statuses/1532678264350810113</t>
  </si>
  <si>
    <t>{"hashtags":[{"text":"SocMedHE","indices":[0,9]},{"text":"socmedhe","indices":[189,198]},{"text":"lthechat","indices":[199,208]},{"text":"socmedhe21","indices":[209,220]},{"text":"highered","indices":[221,230]},{"text":"socmedhe20","indices":[231,242]},{"text":"advancehe_chat","indices":[243,258]},{"text":"altc","indices":[259,264]}],"symbols":[],"user_mentions":[{"screen_name":"SocMedHE","name":"Social Media for Learning in Higher Education","id":3346395670,"id_str":"3346395670","indices":[45,54]},{"screen_name":"NomadWarMachine","name":"Sarah Honeychurch","id":558091832,"id_str":"558091832","indices":[55,71]},{"screen_name":"scottturneruon","name":"Dr Scott Turner","id":56366858,"id_str":"56366858","indices":[72,87]},{"screen_name":"this0499154500","name":"Tree Wise Monkey","id":1443840264213311500,"id_str":"1443840264213311536","indices":[88,103]},{"screen_name":"VirnaRossi","name":"Virna","id":1227561574635843600,"id_str":"1227561574635843584","indices":[104,115]},{"screen_name":"SFaulknerPandO","name":"Suzanne Faulkner 👻📱🛴","id":859771153321259000,"id_str":"859771153321259009","indices":[116,131]},{"screen_name":"belld17","name":"Dawne","id":1274404952,"id_str":"1274404952","indices":[132,140]},{"screen_name":"KiuSum","name":"Kiu Sum","id":246951711,"id_str":"246951711","indices":[141,148]},{"screen_name":"suebecks","name":"Sue Beckingham 🎓 💻 💡","id":34904126,"id_str":"34904126","indices":[149,158]},{"screen_name":"Nina_Walker00","name":"Nina Walker","id":858033819886211100,"id_str":"858033819886211072","indices":[159,173]}],"urls":[{"url":"https://t.co/TTesFRlGuF","expanded_url":"https://bit.ly/3NPCvG5","display_url":"bit.ly/3NPCvG5","indices":[21,44]}]}</t>
  </si>
  <si>
    <t>1529017486309564416</t>
  </si>
  <si>
    <t>SocMedHE</t>
  </si>
  <si>
    <t>@gardenrooz @KiuSum @debbaff @SFaulknerPandO @rachelleeobrien @Sarah__Hallam Hi Maha - unfortunately Gather does not have the facility to record, but we are putting together a special journal issue to be published later this year, and you can see the slides here #SocMedHE #SocMedHE21 https://t.co/e39RUEJxo2</t>
  </si>
  <si>
    <t>Tue May 24 08:32:31 +0000 2022</t>
  </si>
  <si>
    <t>2881148413</t>
  </si>
  <si>
    <t>gardenrooz</t>
  </si>
  <si>
    <t>3346395670</t>
  </si>
  <si>
    <t>1528864839103180800</t>
  </si>
  <si>
    <t>&lt;a href="https://mobile.twitter.com" rel="nofollow"&gt;Twitter Web App&lt;/a&gt;</t>
  </si>
  <si>
    <t>http://pbs.twimg.com/profile_images/1314651238844243975/eUXY1EPw_normal.jpg</t>
  </si>
  <si>
    <t>Glasgow, Scotland</t>
  </si>
  <si>
    <t>http://twitter.com/SocMedHE/statuses/1529017486309564416</t>
  </si>
  <si>
    <t>{"hashtags":[{"text":"SocMedHE","indices":[263,272]},{"text":"SocMedHE21","indices":[273,284]}],"symbols":[],"user_mentions":[{"screen_name":"gardenrooz","name":"Maha","id":2881148413,"id_str":"2881148413","indices":[0,11]},{"screen_name":"KiuSum","name":"Kiu Sum","id":246951711,"id_str":"246951711","indices":[12,19]},{"screen_name":"debbaff","name":"Deb Baff 🤗 💖 🦄","id":231750350,"id_str":"231750350","indices":[20,28]},{"screen_name":"SFaulknerPandO","name":"Suzanne Faulkner 👻📱🛴","id":859771153321259000,"id_str":"859771153321259009","indices":[29,44]},{"screen_name":"rachelleeobrien","name":"Rachelle O’Brien MSc #SFHEA","id":43586185,"id_str":"43586185","indices":[45,61]},{"screen_name":"Sarah__Hallam","name":"Sarah Hallam","id":204746761,"id_str":"204746761","indices":[62,76]}],"urls":[{"url":"https://t.co/e39RUEJxo2","expanded_url":"https://docs.google.com/document/d/1UZb8DbaZqfb7v0ziN_e2nt8fpb-XokeOIrfZj2cq0zQ/edit?usp=sharing","display_url":"docs.google.com/document/d/1UZ…","indices":[285,308]}]}</t>
  </si>
  <si>
    <t>1524735421766320129</t>
  </si>
  <si>
    <t>#SocMedHE #SocmedHE21  Wonder if they'll be able to get to #SocMedHE22 (wherever that is!) https://t.co/WBQiAox08R</t>
  </si>
  <si>
    <t>Thu May 12 12:57:07 +0000 2022</t>
  </si>
  <si>
    <t>http://twitter.com/SocMedHE/statuses/1524735421766320129</t>
  </si>
  <si>
    <t>{"hashtags":[{"text":"SocMedHE","indices":[0,9]},{"text":"SocmedHE21","indices":[10,21]},{"text":"SocMedHE22","indices":[59,70]}],"symbols":[],"user_mentions":[],"urls":[{"url":"https://t.co/WBQiAox08R","expanded_url":"https://twitter.com/baaanedict/status/1524709577853390848","display_url":"twitter.com/baaanedict/sta…","indices":[91,114]}]}</t>
  </si>
  <si>
    <t>1522928572398284800</t>
  </si>
  <si>
    <t>#SocMedHE via NodeXL https://t.co/vzwQZvUa91
@nomadwarmachine
@scottturneruon
@virnarossi
@socmedhe
@this0499154500
@sfaulknerpando
@belld17
@suebecks
@kiusum
@kohonensusanna
Top hashtags:
#socmedhe
#lthechat
#highered
#socmedhe21
#socmedhe20
#advancehe_chat
#altc /</t>
  </si>
  <si>
    <t>Sat May 07 13:17:20 +0000 2022</t>
  </si>
  <si>
    <t>http://twitter.com/this0499154500/statuses/1522928572398284800</t>
  </si>
  <si>
    <t>{"hashtags":[{"text":"SocMedHE","indices":[0,9]},{"text":"socmedhe","indices":[190,199]},{"text":"lthechat","indices":[200,209]},{"text":"highered","indices":[210,219]},{"text":"socmedhe21","indices":[220,231]},{"text":"socmedhe20","indices":[232,243]},{"text":"advancehe_chat","indices":[244,259]},{"text":"altc","indices":[260,265]}],"symbols":[],"user_mentions":[{"screen_name":"NomadWarMachine","name":"Sarah Honeychurch","id":558091832,"id_str":"558091832","indices":[45,61]},{"screen_name":"scottturneruon","name":"Dr Scott Turner","id":56366858,"id_str":"56366858","indices":[62,77]},{"screen_name":"VirnaRossi","name":"Virna","id":1227561574635843600,"id_str":"1227561574635843584","indices":[78,89]},{"screen_name":"SocMedHE","name":"Social Media for Learning in Higher Education","id":3346395670,"id_str":"3346395670","indices":[90,99]},{"screen_name":"this0499154500","name":"Tree Wise Monkey","id":1443840264213311500,"id_str":"1443840264213311536","indices":[100,115]},{"screen_name":"SFaulknerPandO","name":"Suzanne Faulkner 👻📱🛴","id":859771153321259000,"id_str":"859771153321259009","indices":[116,131]},{"screen_name":"belld17","name":"Dawne","id":1274404952,"id_str":"1274404952","indices":[132,140]},{"screen_name":"suebecks","name":"Sue Beckingham 🎓 💻 💡","id":34904126,"id_str":"34904126","indices":[141,150]},{"screen_name":"KiuSum","name":"Kiu Sum","id":246951711,"id_str":"246951711","indices":[151,158]},{"screen_name":"KohonenSusanna","name":"Susanna Kohonen","id":4869933406,"id_str":"4869933406","indices":[159,174]}],"urls":[{"url":"https://t.co/vzwQZvUa91","expanded_url":"https://bit.ly/3LVdSr1","display_url":"bit.ly/3LVdSr1","indices":[21,44]}]}</t>
  </si>
  <si>
    <t>1520663552092254210</t>
  </si>
  <si>
    <t>VirnaRossi</t>
  </si>
  <si>
    <t>RT @this0499154500: #SocMedHE via NodeXL https://t.co/KqipFcxh2n
@nomadwarmachine
@scottturneruon
@socmedhe
@this0499154500
@virnarossi
@sfaulknerpando
@belld17
@suebecks
@kiusum
@kohonensusanna
Top hashtags:
#socmedhe
#lthechat
#highered
#socmedhe21
#socmedhe20
#advancehe_chat
#altc /</t>
  </si>
  <si>
    <t>Sun May 01 07:16:58 +0000 2022</t>
  </si>
  <si>
    <t>1227561574635843584</t>
  </si>
  <si>
    <t>http://pbs.twimg.com/profile_images/1262029237030092800/LA_NplN-_normal.jpg</t>
  </si>
  <si>
    <t>London/Italy</t>
  </si>
  <si>
    <t>http://twitter.com/VirnaRossi/statuses/1520663552092254210</t>
  </si>
  <si>
    <t>{"hashtags":[{"text":"SocMedHE","indices":[20,29]}],"symbols":[],"user_mentions":[{"screen_name":"this0499154500","name":"Tree Wise Monkey","id":1443840264213311500,"id_str":"1443840264213311536","indices":[3,18]},{"screen_name":"NomadWarMachine","name":"Sarah Honeychurch","id":558091832,"id_str":"558091832","indices":[65,81]},{"screen_name":"scottturneruon","name":"Dr Scott Turner","id":56366858,"id_str":"56366858","indices":[82,97]},{"screen_name":"SocMedHE","name":"Social Media for Learning in Higher Education","id":3346395670,"id_str":"3346395670","indices":[98,107]},{"screen_name":"this0499154500","name":"Tree Wise Monkey","id":1443840264213311500,"id_str":"1443840264213311536","indices":[108,123]},{"screen_name":"VirnaRossi","name":"Virna","id":1227561574635843600,"id_str":"1227561574635843584","indices":[124,135]}],"urls":[{"url":"https://t.co/KqipFcxh2n","expanded_url":"https://bit.ly/3731lTm","display_url":"bit.ly/3731lTm","indices":[41,64]}]}</t>
  </si>
  <si>
    <t>1520535148558753795</t>
  </si>
  <si>
    <t>#SocMedHE via NodeXL https://t.co/KqipFcxh2n
@nomadwarmachine
@scottturneruon
@socmedhe
@this0499154500
@virnarossi
@sfaulknerpando
@belld17
@suebecks
@kiusum
@kohonensusanna
Top hashtags:
#socmedhe
#lthechat
#highered
#socmedhe21
#socmedhe20
#advancehe_chat
#altc /</t>
  </si>
  <si>
    <t>Sat Apr 30 22:46:44 +0000 2022</t>
  </si>
  <si>
    <t>http://twitter.com/this0499154500/statuses/1520535148558753795</t>
  </si>
  <si>
    <t>{"hashtags":[{"text":"SocMedHE","indices":[0,9]},{"text":"socmedhe","indices":[190,199]},{"text":"lthechat","indices":[200,209]},{"text":"highered","indices":[210,219]},{"text":"socmedhe21","indices":[220,231]},{"text":"socmedhe20","indices":[232,243]},{"text":"advancehe_chat","indices":[244,259]},{"text":"altc","indices":[260,265]}],"symbols":[],"user_mentions":[{"screen_name":"NomadWarMachine","name":"Sarah Honeychurch","id":558091832,"id_str":"558091832","indices":[45,61]},{"screen_name":"scottturneruon","name":"Dr Scott Turner","id":56366858,"id_str":"56366858","indices":[62,77]},{"screen_name":"SocMedHE","name":"Social Media for Learning in Higher Education","id":3346395670,"id_str":"3346395670","indices":[78,87]},{"screen_name":"this0499154500","name":"Tree Wise Monkey","id":1443840264213311500,"id_str":"1443840264213311536","indices":[88,103]},{"screen_name":"VirnaRossi","name":"Virna","id":1227561574635843600,"id_str":"1227561574635843584","indices":[104,115]},{"screen_name":"SFaulknerPandO","name":"Suzanne Faulkner 👻📱🛴","id":859771153321259000,"id_str":"859771153321259009","indices":[116,131]},{"screen_name":"belld17","name":"Dawne","id":1274404952,"id_str":"1274404952","indices":[132,140]},{"screen_name":"suebecks","name":"Sue Beckingham 🎓 💻 💡","id":34904126,"id_str":"34904126","indices":[141,150]},{"screen_name":"KiuSum","name":"Kiu Sum","id":246951711,"id_str":"246951711","indices":[151,158]},{"screen_name":"KohonenSusanna","name":"Susanna Kohonen","id":4869933406,"id_str":"4869933406","indices":[159,174]}],"urls":[{"url":"https://t.co/KqipFcxh2n","expanded_url":"https://bit.ly/3731lTm","display_url":"bit.ly/3731lTm","indices":[21,44]}]}</t>
  </si>
  <si>
    <t>1515050568124968964</t>
  </si>
  <si>
    <t>#SocMedHE via NodeXL https://t.co/AIgWyif4nB
@nomadwarmachine
@this0499154500
@virnarossi
@sfaulknerpando
@scottturneruon
@belld17
@socmedhe
@suebecks
@kohonensusanna
@nina_walker00
Top hashtags:
#socmedhe
#lthechat
#highered
#socmedhe21
#socmedhe20
#advancehe_chat /</t>
  </si>
  <si>
    <t>Fri Apr 15 19:32:58 +0000 2022</t>
  </si>
  <si>
    <t>http://twitter.com/this0499154500/statuses/1515050568124968964</t>
  </si>
  <si>
    <t>{"hashtags":[{"text":"SocMedHE","indices":[0,9]},{"text":"socmedhe","indices":[197,206]},{"text":"lthechat","indices":[207,216]},{"text":"highered","indices":[217,226]},{"text":"socmedhe21","indices":[227,238]},{"text":"socmedhe20","indices":[239,250]},{"text":"advancehe_chat","indices":[251,266]}],"symbols":[],"user_mentions":[{"screen_name":"NomadWarMachine","name":"Sarah Honeychurch","id":558091832,"id_str":"558091832","indices":[45,61]},{"screen_name":"this0499154500","name":"Tree Wise Monkey","id":1443840264213311500,"id_str":"1443840264213311536","indices":[62,77]},{"screen_name":"VirnaRossi","name":"Virna","id":1227561574635843600,"id_str":"1227561574635843584","indices":[78,89]},{"screen_name":"SFaulknerPandO","name":"Suzanne Faulkner 👻📱🛴","id":859771153321259000,"id_str":"859771153321259009","indices":[90,105]},{"screen_name":"scottturneruon","name":"Dr Scott Turner","id":56366858,"id_str":"56366858","indices":[106,121]},{"screen_name":"belld17","name":"Dawne","id":1274404952,"id_str":"1274404952","indices":[122,130]},{"screen_name":"SocMedHE","name":"Social Media for Learning in Higher Education","id":3346395670,"id_str":"3346395670","indices":[131,140]},{"screen_name":"suebecks","name":"Sue Beckingham 🎓 💻 💡","id":34904126,"id_str":"34904126","indices":[141,150]},{"screen_name":"KohonenSusanna","name":"Susanna Kohonen","id":4869933406,"id_str":"4869933406","indices":[151,166]},{"screen_name":"Nina_Walker00","name":"Nina Walker","id":858033819886211100,"id_str":"858033819886211072","indices":[167,181]}],"urls":[{"url":"https://t.co/AIgWyif4nB","expanded_url":"https://bit.ly/3rxagmX","display_url":"bit.ly/3rxagmX","indices":[21,44]}]}</t>
  </si>
  <si>
    <t>1512411543752876032</t>
  </si>
  <si>
    <t>RT @this0499154500: #SocMedHE via NodeXL https://t.co/uKCUrZjTDC
@scottturneruon
@nomadwarmachine
@sfaulknerpando
@this0499154500
@virnarossi
@belld17
@suebecks
@socmedhe
@tavoer8
@superteamup
Top hashtags:
#socmedhe
#socmedhe21
#lthechat
#highered
#socmedhe20
#advancehe_chat
#altc /</t>
  </si>
  <si>
    <t>Fri Apr 08 12:46:25 +0000 2022</t>
  </si>
  <si>
    <t>http://twitter.com/VirnaRossi/statuses/1512411543752876032</t>
  </si>
  <si>
    <t>{"hashtags":[{"text":"SocMedHE","indices":[20,29]}],"symbols":[],"user_mentions":[{"screen_name":"this0499154500","name":"Tree Wise Monkey","id":1443840264213311500,"id_str":"1443840264213311536","indices":[3,18]},{"screen_name":"scottturneruon","name":"Dr Scott Turner","id":56366858,"id_str":"56366858","indices":[65,80]},{"screen_name":"NomadWarMachine","name":"Sarah Honeychurch","id":558091832,"id_str":"558091832","indices":[81,97]},{"screen_name":"SFaulknerPandO","name":"Suzanne Faulkner 👻📱🛴","id":859771153321259000,"id_str":"859771153321259009","indices":[98,113]},{"screen_name":"this0499154500","name":"Tree Wise Monkey","id":1443840264213311500,"id_str":"1443840264213311536","indices":[114,129]}],"urls":[{"url":"https://t.co/uKCUrZjTDC","expanded_url":"https://bit.ly/3KqGUhI","display_url":"bit.ly/3KqGUhI","indices":[41,64]}]}</t>
  </si>
  <si>
    <t>1512410714094424068</t>
  </si>
  <si>
    <t>#SocMedHE via NodeXL https://t.co/uKCUrZjTDC
@scottturneruon
@nomadwarmachine
@sfaulknerpando
@this0499154500
@virnarossi
@belld17
@suebecks
@socmedhe
@tavoer8
@superteamup
Top hashtags:
#socmedhe
#socmedhe21
#lthechat
#highered
#socmedhe20
#advancehe_chat
#altc /</t>
  </si>
  <si>
    <t>Fri Apr 08 12:43:08 +0000 2022</t>
  </si>
  <si>
    <t>http://twitter.com/this0499154500/statuses/1512410714094424068</t>
  </si>
  <si>
    <t>{"hashtags":[{"text":"SocMedHE","indices":[0,9]},{"text":"socmedhe","indices":[188,197]},{"text":"socmedhe21","indices":[198,209]},{"text":"lthechat","indices":[210,219]},{"text":"highered","indices":[220,229]},{"text":"socmedhe20","indices":[230,241]},{"text":"advancehe_chat","indices":[242,257]},{"text":"altc","indices":[258,263]}],"symbols":[],"user_mentions":[{"screen_name":"scottturneruon","name":"Dr Scott Turner","id":56366858,"id_str":"56366858","indices":[45,60]},{"screen_name":"NomadWarMachine","name":"Sarah Honeychurch","id":558091832,"id_str":"558091832","indices":[61,77]},{"screen_name":"SFaulknerPandO","name":"Suzanne Faulkner 👻📱🛴","id":859771153321259000,"id_str":"859771153321259009","indices":[78,93]},{"screen_name":"this0499154500","name":"Tree Wise Monkey","id":1443840264213311500,"id_str":"1443840264213311536","indices":[94,109]},{"screen_name":"VirnaRossi","name":"Virna","id":1227561574635843600,"id_str":"1227561574635843584","indices":[110,121]},{"screen_name":"belld17","name":"Dawne","id":1274404952,"id_str":"1274404952","indices":[122,130]},{"screen_name":"suebecks","name":"Sue Beckingham 🎓 💻 💡","id":34904126,"id_str":"34904126","indices":[131,140]},{"screen_name":"SocMedHE","name":"Social Media for Learning in Higher Education","id":3346395670,"id_str":"3346395670","indices":[141,150]},{"screen_name":"tavoer8","name":"Gustavo Espinoza Ramos","id":3882798321,"id_str":"3882798321","indices":[151,159]},{"screen_name":"superteamup","name":"Community by GoSquad","id":1458371534179946500,"id_str":"1458371534179946498","indices":[160,172]}],"urls":[{"url":"https://t.co/uKCUrZjTDC","expanded_url":"https://bit.ly/3KqGUhI","display_url":"bit.ly/3KqGUhI","indices":[21,44]}]}</t>
  </si>
  <si>
    <t>1510029329836777473</t>
  </si>
  <si>
    <t>RT @this0499154500: #SocMedHE via NodeXL https://t.co/PiPLl2vNNx
@scottturneruon
@nomadwarmachine
@sfaulknerpando
@this0499154500
@virnarossi
@belld17
@suebecks
@socmedhe
@tavoer8
@superteamup
Top hashtags:
#socmedhe
#socmedhe21
#lthechat
#highered
#socmedhe20
#advancehe_chat
#altc /</t>
  </si>
  <si>
    <t>Fri Apr 01 23:00:21 +0000 2022</t>
  </si>
  <si>
    <t>http://twitter.com/VirnaRossi/statuses/1510029329836777473</t>
  </si>
  <si>
    <t>{"hashtags":[{"text":"SocMedHE","indices":[20,29]}],"symbols":[],"user_mentions":[{"screen_name":"this0499154500","name":"Tree Wise Monkey","id":1443840264213311500,"id_str":"1443840264213311536","indices":[3,18]},{"screen_name":"scottturneruon","name":"Dr Scott Turner","id":56366858,"id_str":"56366858","indices":[65,80]},{"screen_name":"NomadWarMachine","name":"Sarah Honeychurch","id":558091832,"id_str":"558091832","indices":[81,97]},{"screen_name":"SFaulknerPandO","name":"Suzanne Faulkner 👻📱🛴","id":859771153321259000,"id_str":"859771153321259009","indices":[98,113]},{"screen_name":"this0499154500","name":"Tree Wise Monkey","id":1443840264213311500,"id_str":"1443840264213311536","indices":[114,129]}],"urls":[{"url":"https://t.co/PiPLl2vNNx","expanded_url":"https://bit.ly/3qVb0C5","display_url":"bit.ly/3qVb0C5","indices":[41,64]}]}</t>
  </si>
  <si>
    <t>1509881142060765184</t>
  </si>
  <si>
    <t>#SocMedHE via NodeXL https://t.co/PiPLl2vNNx
@scottturneruon
@nomadwarmachine
@sfaulknerpando
@this0499154500
@virnarossi
@belld17
@suebecks
@socmedhe
@tavoer8
@superteamup
Top hashtags:
#socmedhe
#socmedhe21
#lthechat
#highered
#socmedhe20
#advancehe_chat
#altc /</t>
  </si>
  <si>
    <t>Fri Apr 01 13:11:31 +0000 2022</t>
  </si>
  <si>
    <t>http://twitter.com/this0499154500/statuses/1509881142060765184</t>
  </si>
  <si>
    <t>{"hashtags":[{"text":"SocMedHE","indices":[0,9]},{"text":"socmedhe","indices":[188,197]},{"text":"socmedhe21","indices":[198,209]},{"text":"lthechat","indices":[210,219]},{"text":"highered","indices":[220,229]},{"text":"socmedhe20","indices":[230,241]},{"text":"advancehe_chat","indices":[242,257]},{"text":"altc","indices":[258,263]}],"symbols":[],"user_mentions":[{"screen_name":"scottturneruon","name":"Dr Scott Turner","id":56366858,"id_str":"56366858","indices":[45,60]},{"screen_name":"NomadWarMachine","name":"Sarah Honeychurch","id":558091832,"id_str":"558091832","indices":[61,77]},{"screen_name":"SFaulknerPandO","name":"Suzanne Faulkner 👻📱🛴","id":859771153321259000,"id_str":"859771153321259009","indices":[78,93]},{"screen_name":"this0499154500","name":"Tree Wise Monkey","id":1443840264213311500,"id_str":"1443840264213311536","indices":[94,109]},{"screen_name":"VirnaRossi","name":"Virna","id":1227561574635843600,"id_str":"1227561574635843584","indices":[110,121]},{"screen_name":"belld17","name":"Dawne","id":1274404952,"id_str":"1274404952","indices":[122,130]},{"screen_name":"suebecks","name":"Sue Beckingham 🎓 💻 💡","id":34904126,"id_str":"34904126","indices":[131,140]},{"screen_name":"SocMedHE","name":"Social Media for Learning in Higher Education","id":3346395670,"id_str":"3346395670","indices":[141,150]},{"screen_name":"tavoer8","name":"Gustavo Espinoza Ramos","id":3882798321,"id_str":"3882798321","indices":[151,159]},{"screen_name":"superteamup","name":"Community by GoSquad","id":1458371534179946500,"id_str":"1458371534179946498","indices":[160,172]}],"urls":[{"url":"https://t.co/PiPLl2vNNx","expanded_url":"https://bit.ly/3qVb0C5","display_url":"bit.ly/3qVb0C5","indices":[21,44]}]}</t>
  </si>
  <si>
    <t>1507485005647335428</t>
  </si>
  <si>
    <t>RT @this0499154500: #SocMedHE via NodeXL https://t.co/ld5quZwIeI
@scottturneruon
@nomadwarmachine
@sfaulknerpando
@this0499154500
@virnarossi
@belld17
@suebecks
@socmedhe
@tavoer8
@superteamup
Top hashtags:
#socmedhe
#socmedhe21
#lthechat
#highered
#socmedhe20
#advancehe_chat
#altc /</t>
  </si>
  <si>
    <t>Fri Mar 25 22:30:07 +0000 2022</t>
  </si>
  <si>
    <t>http://twitter.com/this0499154500/statuses/1507485005647335428</t>
  </si>
  <si>
    <t>{"hashtags":[{"text":"SocMedHE","indices":[20,29]}],"symbols":[],"user_mentions":[{"screen_name":"this0499154500","name":"Tree Wise Monkey","id":1443840264213311500,"id_str":"1443840264213311536","indices":[3,18]},{"screen_name":"scottturneruon","name":"Dr Scott Turner","id":56366858,"id_str":"56366858","indices":[65,80]},{"screen_name":"NomadWarMachine","name":"Sarah Honeychurch","id":558091832,"id_str":"558091832","indices":[81,97]},{"screen_name":"SFaulknerPandO","name":"Suzanne Faulkner 👻📱🛴","id":859771153321259000,"id_str":"859771153321259009","indices":[98,113]},{"screen_name":"this0499154500","name":"Tree Wise Monkey","id":1443840264213311500,"id_str":"1443840264213311536","indices":[114,129]}],"urls":[{"url":"https://t.co/ld5quZwIeI","expanded_url":"https://bit.ly/36IGXGw","display_url":"bit.ly/36IGXGw","indices":[41,64]}]}</t>
  </si>
  <si>
    <t>1507469087298961412</t>
  </si>
  <si>
    <t>Fri Mar 25 21:26:52 +0000 2022</t>
  </si>
  <si>
    <t>http://twitter.com/VirnaRossi/statuses/1507469087298961412</t>
  </si>
  <si>
    <t>1507434108112322567</t>
  </si>
  <si>
    <t>#SocMedHE via NodeXL https://t.co/ld5quZwIeI
@scottturneruon
@nomadwarmachine
@sfaulknerpando
@this0499154500
@virnarossi
@belld17
@suebecks
@socmedhe
@tavoer8
@superteamup
Top hashtags:
#socmedhe
#socmedhe21
#lthechat
#highered
#socmedhe20
#advancehe_chat
#altc /</t>
  </si>
  <si>
    <t>Fri Mar 25 19:07:52 +0000 2022</t>
  </si>
  <si>
    <t>http://twitter.com/this0499154500/statuses/1507434108112322567</t>
  </si>
  <si>
    <t>{"hashtags":[{"text":"SocMedHE","indices":[0,9]},{"text":"socmedhe","indices":[188,197]},{"text":"socmedhe21","indices":[198,209]},{"text":"lthechat","indices":[210,219]},{"text":"highered","indices":[220,229]},{"text":"socmedhe20","indices":[230,241]},{"text":"advancehe_chat","indices":[242,257]},{"text":"altc","indices":[258,263]}],"symbols":[],"user_mentions":[{"screen_name":"scottturneruon","name":"Dr Scott Turner","id":56366858,"id_str":"56366858","indices":[45,60]},{"screen_name":"NomadWarMachine","name":"Sarah Honeychurch","id":558091832,"id_str":"558091832","indices":[61,77]},{"screen_name":"SFaulknerPandO","name":"Suzanne Faulkner 👻📱🛴","id":859771153321259000,"id_str":"859771153321259009","indices":[78,93]},{"screen_name":"this0499154500","name":"Tree Wise Monkey","id":1443840264213311500,"id_str":"1443840264213311536","indices":[94,109]},{"screen_name":"VirnaRossi","name":"Virna","id":1227561574635843600,"id_str":"1227561574635843584","indices":[110,121]},{"screen_name":"belld17","name":"Dawne","id":1274404952,"id_str":"1274404952","indices":[122,130]},{"screen_name":"suebecks","name":"Sue Beckingham 🎓 💻 💡","id":34904126,"id_str":"34904126","indices":[131,140]},{"screen_name":"SocMedHE","name":"Social Media for Learning in Higher Education","id":3346395670,"id_str":"3346395670","indices":[141,150]},{"screen_name":"tavoer8","name":"Gustavo Espinoza Ramos","id":3882798321,"id_str":"3882798321","indices":[151,159]},{"screen_name":"superteamup","name":"Community by GoSquad","id":1458371534179946500,"id_str":"1458371534179946498","indices":[160,172]}],"urls":[{"url":"https://t.co/ld5quZwIeI","expanded_url":"https://bit.ly/36IGXGw","display_url":"bit.ly/36IGXGw","indices":[21,44]}]}</t>
  </si>
  <si>
    <t>1504879799860404229</t>
  </si>
  <si>
    <t>NomadWarMachine</t>
  </si>
  <si>
    <t>@this0499154500 @scottturneruon @SFaulknerPandO @VirnaRossi @tavoer8 @SocMedHE @suebecks @superteamup @belld17 This is interesting. None of us are actually tweeting using #socmedhe or #socmedhe21 but because we are being tagged and we are RTing it looks as if we are.</t>
  </si>
  <si>
    <t>Fri Mar 18 17:57:58 +0000 2022</t>
  </si>
  <si>
    <t>558091832</t>
  </si>
  <si>
    <t>1504762092955439105</t>
  </si>
  <si>
    <t>http://pbs.twimg.com/profile_images/1400799717357801482/2UGUAzD6_normal.png</t>
  </si>
  <si>
    <t>http://twitter.com/NomadWarMachine/statuses/1504879799860404229</t>
  </si>
  <si>
    <t>{"hashtags":[{"text":"socmedhe","indices":[171,180]},{"text":"socmedhe21","indices":[184,195]}],"symbols":[],"user_mentions":[{"screen_name":"this0499154500","name":"Tree Wise Monkey","id":1443840264213311500,"id_str":"1443840264213311536","indices":[0,15]},{"screen_name":"scottturneruon","name":"Dr Scott Turner","id":56366858,"id_str":"56366858","indices":[16,31]},{"screen_name":"SFaulknerPandO","name":"Suzanne Faulkner 👻📱🛴","id":859771153321259000,"id_str":"859771153321259009","indices":[32,47]},{"screen_name":"VirnaRossi","name":"Virna","id":1227561574635843600,"id_str":"1227561574635843584","indices":[48,59]},{"screen_name":"tavoer8","name":"Gustavo Espinoza Ramos","id":3882798321,"id_str":"3882798321","indices":[60,68]},{"screen_name":"SocMedHE","name":"Social Media for Learning in Higher Education","id":3346395670,"id_str":"3346395670","indices":[69,78]},{"screen_name":"suebecks","name":"Sue Beckingham 🎓 💻 💡","id":34904126,"id_str":"34904126","indices":[79,88]},{"screen_name":"superteamup","name":"Community by GoSquad","id":1458371534179946500,"id_str":"1458371534179946498","indices":[89,101]},{"screen_name":"belld17","name":"Dawne","id":1274404952,"id_str":"1274404952","indices":[102,110]}],"urls":[]}</t>
  </si>
  <si>
    <t>1504817083372220418</t>
  </si>
  <si>
    <t>RT @this0499154500: #SocMedHE via NodeXL https://t.co/REMYzrFZiE
@scottturneruon
@this0499154500
@sfaulknerpando
@nomadwarmachine
@virnarossi
@tavoer8
@socmedhe
@suebecks
@superteamup
@belld17
Top hashtags:
#socmedhe
#socmedhe21
#lthechat
#highered
#advancehe_chat
#socmedhe20
#altc /</t>
  </si>
  <si>
    <t>Fri Mar 18 13:48:45 +0000 2022</t>
  </si>
  <si>
    <t>http://twitter.com/scottturneruon/statuses/1504817083372220418</t>
  </si>
  <si>
    <t>{"hashtags":[{"text":"SocMedHE","indices":[20,29]}],"symbols":[],"user_mentions":[{"screen_name":"this0499154500","name":"Tree Wise Monkey","id":1443840264213311500,"id_str":"1443840264213311536","indices":[3,18]},{"screen_name":"scottturneruon","name":"Dr Scott Turner","id":56366858,"id_str":"56366858","indices":[65,80]},{"screen_name":"this0499154500","name":"Tree Wise Monkey","id":1443840264213311500,"id_str":"1443840264213311536","indices":[81,96]},{"screen_name":"SFaulknerPandO","name":"Suzanne Faulkner 👻📱🛴","id":859771153321259000,"id_str":"859771153321259009","indices":[97,112]},{"screen_name":"NomadWarMachine","name":"Sarah Honeychurch","id":558091832,"id_str":"558091832","indices":[113,129]}],"urls":[{"url":"https://t.co/REMYzrFZiE","expanded_url":"https://bit.ly/3CSYJD1","display_url":"bit.ly/3CSYJD1","indices":[41,64]}]}</t>
  </si>
  <si>
    <t>1504813041057210382</t>
  </si>
  <si>
    <t>Fri Mar 18 13:32:41 +0000 2022</t>
  </si>
  <si>
    <t>http://twitter.com/this0499154500/statuses/1504813041057210382</t>
  </si>
  <si>
    <t>1504804932985266178</t>
  </si>
  <si>
    <t>belld17</t>
  </si>
  <si>
    <t>Fri Mar 18 13:00:28 +0000 2022</t>
  </si>
  <si>
    <t>1274404952</t>
  </si>
  <si>
    <t>http://pbs.twimg.com/profile_images/1103357355784318976/hBegLP4W_normal.png</t>
  </si>
  <si>
    <t>Edge Hill University</t>
  </si>
  <si>
    <t>http://twitter.com/belld17/statuses/1504804932985266178</t>
  </si>
  <si>
    <t>1504799059546152972</t>
  </si>
  <si>
    <t>tavoer8</t>
  </si>
  <si>
    <t>Fri Mar 18 12:37:08 +0000 2022</t>
  </si>
  <si>
    <t>3882798321</t>
  </si>
  <si>
    <t>http://pbs.twimg.com/profile_images/920001807753121793/qn-J3LIm_normal.jpg</t>
  </si>
  <si>
    <t>London, England</t>
  </si>
  <si>
    <t>http://twitter.com/tavoer8/statuses/1504799059546152972</t>
  </si>
  <si>
    <t>1504762637552439299</t>
  </si>
  <si>
    <t>Fri Mar 18 10:12:24 +0000 2022</t>
  </si>
  <si>
    <t>http://twitter.com/VirnaRossi/statuses/1504762637552439299</t>
  </si>
  <si>
    <t>#SocMedHE via NodeXL https://t.co/REMYzrFZiE
@scottturneruon
@this0499154500
@sfaulknerpando
@nomadwarmachine
@virnarossi
@tavoer8
@socmedhe
@suebecks
@superteamup
@belld17
Top hashtags:
#socmedhe
#socmedhe21
#lthechat
#highered
#advancehe_chat
#socmedhe20
#altc /</t>
  </si>
  <si>
    <t>Fri Mar 18 10:10:14 +0000 2022</t>
  </si>
  <si>
    <t>http://twitter.com/this0499154500/statuses/1504762092955439105</t>
  </si>
  <si>
    <t>{"hashtags":[{"text":"SocMedHE","indices":[0,9]},{"text":"socmedhe","indices":[188,197]},{"text":"socmedhe21","indices":[198,209]},{"text":"lthechat","indices":[210,219]},{"text":"highered","indices":[220,229]},{"text":"advancehe_chat","indices":[230,245]},{"text":"socmedhe20","indices":[246,257]},{"text":"altc","indices":[258,263]}],"symbols":[],"user_mentions":[{"screen_name":"scottturneruon","name":"Dr Scott Turner","id":56366858,"id_str":"56366858","indices":[45,60]},{"screen_name":"this0499154500","name":"Tree Wise Monkey","id":1443840264213311500,"id_str":"1443840264213311536","indices":[61,76]},{"screen_name":"SFaulknerPandO","name":"Suzanne Faulkner 👻📱🛴","id":859771153321259000,"id_str":"859771153321259009","indices":[77,92]},{"screen_name":"NomadWarMachine","name":"Sarah Honeychurch","id":558091832,"id_str":"558091832","indices":[93,109]},{"screen_name":"VirnaRossi","name":"Virna","id":1227561574635843600,"id_str":"1227561574635843584","indices":[110,121]},{"screen_name":"tavoer8","name":"Gustavo Espinoza Ramos","id":3882798321,"id_str":"3882798321","indices":[122,130]},{"screen_name":"SocMedHE","name":"Social Media for Learning in Higher Education","id":3346395670,"id_str":"3346395670","indices":[131,140]},{"screen_name":"suebecks","name":"Sue Beckingham 🎓 💻 💡","id":34904126,"id_str":"34904126","indices":[141,150]},{"screen_name":"superteamup","name":"Community by GoSquad","id":1458371534179946500,"id_str":"1458371534179946498","indices":[151,163]},{"screen_name":"belld17","name":"Dawne","id":1274404952,"id_str":"1274404952","indices":[164,172]}],"urls":[{"url":"https://t.co/REMYzrFZiE","expanded_url":"https://bit.ly/3CSYJD1","display_url":"bit.ly/3CSYJD1","indices":[21,44]}]}</t>
  </si>
  <si>
    <t>1502449981080444928</t>
  </si>
  <si>
    <t>RT @this0499154500: #SocMedHE via NodeXL https://t.co/CMIzNl8KZx
@scottturneruon
@sfaulknerpando
@this0499154500
@nomadwarmachine
@virnarossi
@tavoer8
@socmedhe
@suebecks
@superteamup
@belld17
Top hashtags:
#socmedhe
#socmedhe21
#lthechat
#highered
#advancehe_chat
#socmedhe20
#altc /</t>
  </si>
  <si>
    <t>Sat Mar 12 01:02:44 +0000 2022</t>
  </si>
  <si>
    <t>http://twitter.com/this0499154500/statuses/1502449981080444928</t>
  </si>
  <si>
    <t>{"hashtags":[{"text":"SocMedHE","indices":[20,29]}],"symbols":[],"user_mentions":[{"screen_name":"this0499154500","name":"Tree Wise Monkey","id":1443840264213311500,"id_str":"1443840264213311536","indices":[3,18]},{"screen_name":"scottturneruon","name":"Dr Scott Turner","id":56366858,"id_str":"56366858","indices":[65,80]},{"screen_name":"SFaulknerPandO","name":"Suzanne Faulkner 👻📱🛴","id":859771153321259000,"id_str":"859771153321259009","indices":[81,96]},{"screen_name":"this0499154500","name":"Tree Wise Monkey","id":1443840264213311500,"id_str":"1443840264213311536","indices":[97,112]},{"screen_name":"NomadWarMachine","name":"Sarah Honeychurch","id":558091832,"id_str":"558091832","indices":[113,129]}],"urls":[{"url":"https://t.co/CMIzNl8KZx","expanded_url":"https://bit.ly/37g2SoF","display_url":"bit.ly/37g2SoF","indices":[41,64]}]}</t>
  </si>
  <si>
    <t>1502391282240532490</t>
  </si>
  <si>
    <t>Fri Mar 11 21:09:29 +0000 2022</t>
  </si>
  <si>
    <t>&lt;a href="http://twitter.com/#!/download/ipad" rel="nofollow"&gt;Twitter for iPad&lt;/a&gt;</t>
  </si>
  <si>
    <t>http://twitter.com/belld17/statuses/1502391282240532490</t>
  </si>
  <si>
    <t>1502375055195529224</t>
  </si>
  <si>
    <t>suebecks</t>
  </si>
  <si>
    <t>Fri Mar 11 20:05:00 +0000 2022</t>
  </si>
  <si>
    <t>34904126</t>
  </si>
  <si>
    <t>http://pbs.twimg.com/profile_images/1169988780637528064/ZfOi1CD8_normal.jpg</t>
  </si>
  <si>
    <t>Sheffield</t>
  </si>
  <si>
    <t>http://twitter.com/suebecks/statuses/1502375055195529224</t>
  </si>
  <si>
    <t>1502372533072502790</t>
  </si>
  <si>
    <t>Fri Mar 11 19:54:59 +0000 2022</t>
  </si>
  <si>
    <t>http://twitter.com/tavoer8/statuses/1502372533072502790</t>
  </si>
  <si>
    <t>1502371591971348482</t>
  </si>
  <si>
    <t>Fri Mar 11 19:51:14 +0000 2022</t>
  </si>
  <si>
    <t>http://twitter.com/NomadWarMachine/statuses/1502371591971348482</t>
  </si>
  <si>
    <t>1502371388920934403</t>
  </si>
  <si>
    <t>#SocMedHE via NodeXL https://t.co/CMIzNl8KZx
@scottturneruon
@sfaulknerpando
@this0499154500
@nomadwarmachine
@virnarossi
@tavoer8
@socmedhe
@suebecks
@superteamup
@belld17
Top hashtags:
#socmedhe
#socmedhe21
#lthechat
#highered
#advancehe_chat
#socmedhe20
#altc /</t>
  </si>
  <si>
    <t>Fri Mar 11 19:50:26 +0000 2022</t>
  </si>
  <si>
    <t>http://twitter.com/this0499154500/statuses/1502371388920934403</t>
  </si>
  <si>
    <t>{"hashtags":[{"text":"SocMedHE","indices":[0,9]},{"text":"socmedhe","indices":[188,197]},{"text":"socmedhe21","indices":[198,209]},{"text":"lthechat","indices":[210,219]},{"text":"highered","indices":[220,229]},{"text":"advancehe_chat","indices":[230,245]},{"text":"socmedhe20","indices":[246,257]},{"text":"altc","indices":[258,263]}],"symbols":[],"user_mentions":[{"screen_name":"scottturneruon","name":"Dr Scott Turner","id":56366858,"id_str":"56366858","indices":[45,60]},{"screen_name":"SFaulknerPandO","name":"Suzanne Faulkner 👻📱🛴","id":859771153321259000,"id_str":"859771153321259009","indices":[61,76]},{"screen_name":"this0499154500","name":"Tree Wise Monkey","id":1443840264213311500,"id_str":"1443840264213311536","indices":[77,92]},{"screen_name":"NomadWarMachine","name":"Sarah Honeychurch","id":558091832,"id_str":"558091832","indices":[93,109]},{"screen_name":"VirnaRossi","name":"Virna","id":1227561574635843600,"id_str":"1227561574635843584","indices":[110,121]},{"screen_name":"tavoer8","name":"Gustavo Espinoza Ramos","id":3882798321,"id_str":"3882798321","indices":[122,130]},{"screen_name":"SocMedHE","name":"Social Media for Learning in Higher Education","id":3346395670,"id_str":"3346395670","indices":[131,140]},{"screen_name":"suebecks","name":"Sue Beckingham 🎓 💻 💡","id":34904126,"id_str":"34904126","indices":[141,150]},{"screen_name":"superteamup","name":"Community by GoSquad","id":1458371534179946500,"id_str":"1458371534179946498","indices":[151,163]},{"screen_name":"belld17","name":"Dawne","id":1274404952,"id_str":"1274404952","indices":[164,172]}],"urls":[{"url":"https://t.co/CMIzNl8KZx","expanded_url":"https://bit.ly/37g2SoF","display_url":"bit.ly/37g2SoF","indices":[21,44]}]}</t>
  </si>
  <si>
    <t>1501504886894170114</t>
  </si>
  <si>
    <t>NTRepository</t>
  </si>
  <si>
    <t>RT @NomadWarMachine: #LTHEChat #AcademicTwitter #AcademicChatter #OER #SocMedHE21 @NTRepository @SocMedHE https://t.co/a8HmJSO0mH</t>
  </si>
  <si>
    <t>Wed Mar 09 10:27:16 +0000 2022</t>
  </si>
  <si>
    <t>1269949194292297728</t>
  </si>
  <si>
    <t>http://pbs.twimg.com/profile_images/1270497708810395649/wf2v3Utn_normal.png</t>
  </si>
  <si>
    <t>http://twitter.com/NTRepository/statuses/1501504886894170114</t>
  </si>
  <si>
    <t>{"hashtags":[{"text":"LTHEChat","indices":[21,30]},{"text":"AcademicTwitter","indices":[31,47]},{"text":"AcademicChatter","indices":[48,64]},{"text":"OER","indices":[65,69]},{"text":"SocMedHE21","indices":[70,81]}],"symbols":[],"user_mentions":[{"screen_name":"NomadWarMachine","name":"Sarah Honeychurch","id":558091832,"id_str":"558091832","indices":[3,19]},{"screen_name":"NTRepository","name":"The National Teaching Repository","id":1269949194292297700,"id_str":"1269949194292297728","indices":[82,95]},{"screen_name":"SocMedHE","name":"Social Media for Learning in Higher Education","id":3346395670,"id_str":"3346395670","indices":[96,105]}],"urls":[]}</t>
  </si>
  <si>
    <t>1500799420383875073</t>
  </si>
  <si>
    <t>Mon Mar 07 11:43:59 +0000 2022</t>
  </si>
  <si>
    <t>http://twitter.com/SocMedHE/statuses/1500799420383875073</t>
  </si>
  <si>
    <t>1500796981148590082</t>
  </si>
  <si>
    <t>#LTHEChat #AcademicTwitter #AcademicChatter #OER #SocMedHE21 @NTRepository @SocMedHE https://t.co/a8HmJSO0mH</t>
  </si>
  <si>
    <t>Mon Mar 07 11:34:18 +0000 2022</t>
  </si>
  <si>
    <t>http://twitter.com/NomadWarMachine/statuses/1500796981148590082</t>
  </si>
  <si>
    <t>{"hashtags":[{"text":"LTHEChat","indices":[0,9]},{"text":"AcademicTwitter","indices":[10,26]},{"text":"AcademicChatter","indices":[27,43]},{"text":"OER","indices":[44,48]},{"text":"SocMedHE21","indices":[49,60]}],"symbols":[],"user_mentions":[{"screen_name":"NTRepository","name":"The National Teaching Repository","id":1269949194292297700,"id_str":"1269949194292297728","indices":[61,74]},{"screen_name":"SocMedHE","name":"Social Media for Learning in Higher Education","id":3346395670,"id_str":"3346395670","indices":[75,84]}],"urls":[{"url":"https://t.co/a8HmJSO0mH","expanded_url":"https://twitter.com/UofGADD/status/1500795474747346949","display_url":"twitter.com/UofGADD/status…","indices":[85,108]}]}</t>
  </si>
  <si>
    <t>1499881976903393284</t>
  </si>
  <si>
    <t>RT @this0499154500: #SocMedHE via NodeXL https://t.co/Dszamx7BmK
@this0499154500
@scottturneruon
@socmedhe
@sfaulknerpando
@kerry_truman
@suebecks
@nomadwarmachine
@tavoer8
@belld17
@superteamup
Top hashtags:
#socmedhe
#socmedhe21
#lthechat
#advancehe_chat
#highered
#socmedhe20
#altc /</t>
  </si>
  <si>
    <t>Fri Mar 04 22:58:24 +0000 2022</t>
  </si>
  <si>
    <t>http://twitter.com/tavoer8/statuses/1499881976903393284</t>
  </si>
  <si>
    <t>{"hashtags":[{"text":"SocMedHE","indices":[20,29]}],"symbols":[],"user_mentions":[{"screen_name":"this0499154500","name":"Tree Wise Monkey","id":1443840264213311500,"id_str":"1443840264213311536","indices":[3,18]},{"screen_name":"this0499154500","name":"Tree Wise Monkey","id":1443840264213311500,"id_str":"1443840264213311536","indices":[65,80]},{"screen_name":"scottturneruon","name":"Dr Scott Turner","id":56366858,"id_str":"56366858","indices":[81,96]},{"screen_name":"SocMedHE","name":"Social Media for Learning in Higher Education","id":3346395670,"id_str":"3346395670","indices":[97,106]},{"screen_name":"SFaulknerPandO","name":"Suzanne Faulkner 👻📱🛴","id":859771153321259000,"id_str":"859771153321259009","indices":[107,122]},{"screen_name":"kerry_truman","name":"Kerry Truman #NTUmakers #TechsConnect Friday@10","id":53028461,"id_str":"53028461","indices":[123,136]}],"urls":[{"url":"https://t.co/Dszamx7BmK","expanded_url":"https://bit.ly/35uRsNh","display_url":"bit.ly/35uRsNh","indices":[41,64]}]}</t>
  </si>
  <si>
    <t>1499724470797406211</t>
  </si>
  <si>
    <t>Fri Mar 04 12:32:32 +0000 2022</t>
  </si>
  <si>
    <t>http://twitter.com/scottturneruon/statuses/1499724470797406211</t>
  </si>
  <si>
    <t>1499712201803939841</t>
  </si>
  <si>
    <t>Fri Mar 04 11:43:46 +0000 2022</t>
  </si>
  <si>
    <t>http://twitter.com/SocMedHE/statuses/1499712201803939841</t>
  </si>
  <si>
    <t>1499712122024075269</t>
  </si>
  <si>
    <t>Fri Mar 04 11:43:27 +0000 2022</t>
  </si>
  <si>
    <t>http://twitter.com/NomadWarMachine/statuses/1499712122024075269</t>
  </si>
  <si>
    <t>1499698814055243777</t>
  </si>
  <si>
    <t>#SocMedHE via NodeXL https://t.co/Dszamx7BmK
@this0499154500
@scottturneruon
@socmedhe
@sfaulknerpando
@kerry_truman
@suebecks
@nomadwarmachine
@tavoer8
@belld17
@superteamup
Top hashtags:
#socmedhe
#socmedhe21
#lthechat
#advancehe_chat
#highered
#socmedhe20
#altc /</t>
  </si>
  <si>
    <t>Fri Mar 04 10:50:34 +0000 2022</t>
  </si>
  <si>
    <t>http://twitter.com/this0499154500/statuses/1499698814055243777</t>
  </si>
  <si>
    <t>{"hashtags":[{"text":"SocMedHE","indices":[0,9]},{"text":"socmedhe","indices":[190,199]},{"text":"socmedhe21","indices":[200,211]},{"text":"lthechat","indices":[212,221]},{"text":"advancehe_chat","indices":[222,237]},{"text":"highered","indices":[238,247]},{"text":"socmedhe20","indices":[248,259]},{"text":"altc","indices":[260,265]}],"symbols":[],"user_mentions":[{"screen_name":"this0499154500","name":"Tree Wise Monkey","id":1443840264213311500,"id_str":"1443840264213311536","indices":[45,60]},{"screen_name":"scottturneruon","name":"Dr Scott Turner","id":56366858,"id_str":"56366858","indices":[61,76]},{"screen_name":"SocMedHE","name":"Social Media for Learning in Higher Education","id":3346395670,"id_str":"3346395670","indices":[77,86]},{"screen_name":"SFaulknerPandO","name":"Suzanne Faulkner 👻📱🛴","id":859771153321259000,"id_str":"859771153321259009","indices":[87,102]},{"screen_name":"kerry_truman","name":"Kerry Truman #NTUmakers #TechsConnect Friday@10","id":53028461,"id_str":"53028461","indices":[103,116]},{"screen_name":"suebecks","name":"Sue Beckingham 🎓 💻 💡","id":34904126,"id_str":"34904126","indices":[117,126]},{"screen_name":"NomadWarMachine","name":"Sarah Honeychurch","id":558091832,"id_str":"558091832","indices":[127,143]},{"screen_name":"tavoer8","name":"Gustavo Espinoza Ramos","id":3882798321,"id_str":"3882798321","indices":[144,152]},{"screen_name":"belld17","name":"Dawne","id":1274404952,"id_str":"1274404952","indices":[153,161]},{"screen_name":"superteamup","name":"Community by GoSquad","id":1458371534179946500,"id_str":"1458371534179946498","indices":[162,174]}],"urls":[{"url":"https://t.co/Dszamx7BmK","expanded_url":"https://bit.ly/35uRsNh","display_url":"bit.ly/35uRsNh","indices":[21,44]}]}</t>
  </si>
  <si>
    <t>1498737199063474185</t>
  </si>
  <si>
    <t>RT @this0499154500: #SocMedHE via NodeXL https://t.co/Mvy570j0cT
@this0499154500
@scottturneruon
@socmedhe
@sfaulknerpando
@kerry_truman
@suebecks
@nomadwarmachine
@tavoer8
@belld17
@superteamup
Top hashtags:
#socmedhe
#socmedhe21
#lthechat
#advancehe_chat
#highered
#socmedhe20
#altc /</t>
  </si>
  <si>
    <t>Tue Mar 01 19:09:28 +0000 2022</t>
  </si>
  <si>
    <t>http://twitter.com/tavoer8/statuses/1498737199063474185</t>
  </si>
  <si>
    <t>{"hashtags":[{"text":"SocMedHE","indices":[20,29]}],"symbols":[],"user_mentions":[{"screen_name":"this0499154500","name":"Tree Wise Monkey","id":1443840264213311500,"id_str":"1443840264213311536","indices":[3,18]},{"screen_name":"this0499154500","name":"Tree Wise Monkey","id":1443840264213311500,"id_str":"1443840264213311536","indices":[65,80]},{"screen_name":"scottturneruon","name":"Dr Scott Turner","id":56366858,"id_str":"56366858","indices":[81,96]},{"screen_name":"SocMedHE","name":"Social Media for Learning in Higher Education","id":3346395670,"id_str":"3346395670","indices":[97,106]},{"screen_name":"SFaulknerPandO","name":"Suzanne Faulkner 👻📱🛴","id":859771153321259000,"id_str":"859771153321259009","indices":[107,122]},{"screen_name":"kerry_truman","name":"Kerry Truman #NTUmakers #TechsConnect Friday@10","id":53028461,"id_str":"53028461","indices":[123,136]}],"urls":[{"url":"https://t.co/Mvy570j0cT","expanded_url":"https://bit.ly/3hd762b","display_url":"bit.ly/3hd762b","indices":[41,64]}]}</t>
  </si>
  <si>
    <t>1498685374129971214</t>
  </si>
  <si>
    <t>Tue Mar 01 15:43:32 +0000 2022</t>
  </si>
  <si>
    <t>http://twitter.com/SocMedHE/statuses/1498685374129971214</t>
  </si>
  <si>
    <t>1498606717537562624</t>
  </si>
  <si>
    <t>Tue Mar 01 10:30:58 +0000 2022</t>
  </si>
  <si>
    <t>http://twitter.com/scottturneruon/statuses/1498606717537562624</t>
  </si>
  <si>
    <t>1498593295982866434</t>
  </si>
  <si>
    <t>#SocMedHE via NodeXL https://t.co/Mvy570j0cT
@this0499154500
@scottturneruon
@socmedhe
@sfaulknerpando
@kerry_truman
@suebecks
@nomadwarmachine
@tavoer8
@belld17
@superteamup
Top hashtags:
#socmedhe
#socmedhe21
#lthechat
#advancehe_chat
#highered
#socmedhe20
#altc /</t>
  </si>
  <si>
    <t>Tue Mar 01 09:37:38 +0000 2022</t>
  </si>
  <si>
    <t>http://twitter.com/this0499154500/statuses/1498593295982866434</t>
  </si>
  <si>
    <t>{"hashtags":[{"text":"SocMedHE","indices":[0,9]},{"text":"socmedhe","indices":[190,199]},{"text":"socmedhe21","indices":[200,211]},{"text":"lthechat","indices":[212,221]},{"text":"advancehe_chat","indices":[222,237]},{"text":"highered","indices":[238,247]},{"text":"socmedhe20","indices":[248,259]},{"text":"altc","indices":[260,265]}],"symbols":[],"user_mentions":[{"screen_name":"this0499154500","name":"Tree Wise Monkey","id":1443840264213311500,"id_str":"1443840264213311536","indices":[45,60]},{"screen_name":"scottturneruon","name":"Dr Scott Turner","id":56366858,"id_str":"56366858","indices":[61,76]},{"screen_name":"SocMedHE","name":"Social Media for Learning in Higher Education","id":3346395670,"id_str":"3346395670","indices":[77,86]},{"screen_name":"SFaulknerPandO","name":"Suzanne Faulkner 👻📱🛴","id":859771153321259000,"id_str":"859771153321259009","indices":[87,102]},{"screen_name":"kerry_truman","name":"Kerry Truman #NTUmakers #TechsConnect Friday@10","id":53028461,"id_str":"53028461","indices":[103,116]},{"screen_name":"suebecks","name":"Sue Beckingham 🎓 💻 💡","id":34904126,"id_str":"34904126","indices":[117,126]},{"screen_name":"NomadWarMachine","name":"Sarah Honeychurch","id":558091832,"id_str":"558091832","indices":[127,143]},{"screen_name":"tavoer8","name":"Gustavo Espinoza Ramos","id":3882798321,"id_str":"3882798321","indices":[144,152]},{"screen_name":"belld17","name":"Dawne","id":1274404952,"id_str":"1274404952","indices":[153,161]},{"screen_name":"superteamup","name":"Community by GoSquad","id":1458371534179946500,"id_str":"1458371534179946498","indices":[162,174]}],"urls":[{"url":"https://t.co/Mvy570j0cT","expanded_url":"https://bit.ly/3hd762b","display_url":"bit.ly/3hd762b","indices":[21,44]}]}</t>
  </si>
  <si>
    <t>1497317435728293891</t>
  </si>
  <si>
    <t>RT @Enterpr94497903: #SocMedHE via NodeXL https://t.co/V4kr74NNi6
@this0499154500
@scottturneruon
@socmedhe
@sfaulknerpando
@kerry_truman
@suebecks
@nomadwarmachine
@tavoer8
@belld17
@superteamup
Top hashtags:
#socmedhe
#socmedhe21
#lthechat
#advancehe_chat
#highered
#socmedhe20
#altc /</t>
  </si>
  <si>
    <t>Fri Feb 25 21:07:50 +0000 2022</t>
  </si>
  <si>
    <t>http://twitter.com/tavoer8/statuses/1497317435728293891</t>
  </si>
  <si>
    <t>{"hashtags":[{"text":"SocMedHE","indices":[21,30]}],"symbols":[],"user_mentions":[{"screen_name":"Enterpr94497903","name":"Enterprise","id":1121440148502270000,"id_str":"1121440148502269952","indices":[3,19]},{"screen_name":"this0499154500","name":"Tree Wise Monkey","id":1443840264213311500,"id_str":"1443840264213311536","indices":[66,81]},{"screen_name":"scottturneruon","name":"Dr Scott Turner","id":56366858,"id_str":"56366858","indices":[82,97]},{"screen_name":"SocMedHE","name":"Social Media for Learning in Higher Education","id":3346395670,"id_str":"3346395670","indices":[98,107]},{"screen_name":"SFaulknerPandO","name":"Suzanne Faulkner 👻📱🛴","id":859771153321259000,"id_str":"859771153321259009","indices":[108,123]},{"screen_name":"kerry_truman","name":"#TechsConnect Friday@10 Kerry Truman","id":53028461,"id_str":"53028461","indices":[124,137]}],"urls":[{"url":"https://t.co/V4kr74NNi6","expanded_url":"https://bit.ly/3hd762b","display_url":"bit.ly/3hd762b","indices":[42,65]}]}</t>
  </si>
  <si>
    <t>1497261447986003977</t>
  </si>
  <si>
    <t>Fri Feb 25 17:25:21 +0000 2022</t>
  </si>
  <si>
    <t>http://twitter.com/belld17/statuses/1497261447986003977</t>
  </si>
  <si>
    <t>1497239502687023104</t>
  </si>
  <si>
    <t>Fri Feb 25 15:58:09 +0000 2022</t>
  </si>
  <si>
    <t>http://twitter.com/scottturneruon/statuses/1497239502687023104</t>
  </si>
  <si>
    <t>1497228214535692302</t>
  </si>
  <si>
    <t>Enterpr94497903</t>
  </si>
  <si>
    <t>#SocMedHE via NodeXL https://t.co/V4kr74NNi6
@this0499154500
@scottturneruon
@socmedhe
@sfaulknerpando
@kerry_truman
@suebecks
@nomadwarmachine
@tavoer8
@belld17
@superteamup
Top hashtags:
#socmedhe
#socmedhe21
#lthechat
#advancehe_chat
#highered
#socmedhe20
#altc /</t>
  </si>
  <si>
    <t>Fri Feb 25 15:13:18 +0000 2022</t>
  </si>
  <si>
    <t>1121440148502269952</t>
  </si>
  <si>
    <t>http://pbs.twimg.com/profile_images/1494446412381175814/myCXQu7K_normal.jpg</t>
  </si>
  <si>
    <t>LookUP</t>
  </si>
  <si>
    <t>http://twitter.com/Enterpr94497903/statuses/1497228214535692302</t>
  </si>
  <si>
    <t>{"hashtags":[{"text":"SocMedHE","indices":[0,9]},{"text":"socmedhe","indices":[190,199]},{"text":"socmedhe21","indices":[200,211]},{"text":"lthechat","indices":[212,221]},{"text":"advancehe_chat","indices":[222,237]},{"text":"highered","indices":[238,247]},{"text":"socmedhe20","indices":[248,259]},{"text":"altc","indices":[260,265]}],"symbols":[],"user_mentions":[{"screen_name":"this0499154500","name":"Tree Wise Monkey","id":1443840264213311500,"id_str":"1443840264213311536","indices":[45,60]},{"screen_name":"scottturneruon","name":"Dr Scott Turner","id":56366858,"id_str":"56366858","indices":[61,76]},{"screen_name":"SocMedHE","name":"Social Media for Learning in Higher Education","id":3346395670,"id_str":"3346395670","indices":[77,86]},{"screen_name":"SFaulknerPandO","name":"Suzanne Faulkner 👻📱🛴","id":859771153321259000,"id_str":"859771153321259009","indices":[87,102]},{"screen_name":"kerry_truman","name":"#TechsConnect Friday@10 Kerry Truman","id":53028461,"id_str":"53028461","indices":[103,116]},{"screen_name":"suebecks","name":"Sue Beckingham 🎓 💻 💡","id":34904126,"id_str":"34904126","indices":[117,126]},{"screen_name":"NomadWarMachine","name":"Sarah Honeychurch","id":558091832,"id_str":"558091832","indices":[127,143]},{"screen_name":"tavoer8","name":"Gustavo Espinoza Ramos","id":3882798321,"id_str":"3882798321","indices":[144,152]},{"screen_name":"belld17","name":"Dawne","id":1274404952,"id_str":"1274404952","indices":[153,161]},{"screen_name":"superteamup","name":"Community by GoSquad","id":1458371534179946500,"id_str":"1458371534179946498","indices":[162,174]}],"urls":[{"url":"https://t.co/V4kr74NNi6","expanded_url":"https://bit.ly/3hd762b","display_url":"bit.ly/3hd762b","indices":[21,44]}]}</t>
  </si>
  <si>
    <t>1490945627211309059</t>
  </si>
  <si>
    <t>SFaulknerPandO</t>
  </si>
  <si>
    <t>RT @this0499154500: #SocMedHE via NodeXL https://t.co/m4bdcOUrfT
@this0499154500
@socmedhe
@scottturneruon
@kerry_truman
@sfaulknerpando
@suebecks
@nomadwarmachine
@tavoer8
@superteamup
@belld17
Top hashtags:
#socmedhe
#socmedhe21
#lthechat
#socmedhe20
#altc
#highered
#advancehe_chat /</t>
  </si>
  <si>
    <t>Tue Feb 08 07:08:32 +0000 2022</t>
  </si>
  <si>
    <t>859771153321259009</t>
  </si>
  <si>
    <t>http://pbs.twimg.com/profile_images/878517414471897088/4UzVqIN1_normal.jpg</t>
  </si>
  <si>
    <t>Largs, Scotland</t>
  </si>
  <si>
    <t>http://twitter.com/SFaulknerPandO/statuses/1490945627211309059</t>
  </si>
  <si>
    <t>{"hashtags":[{"text":"SocMedHE","indices":[20,29]}],"symbols":[],"user_mentions":[{"screen_name":"this0499154500","name":"Tree Wise Monkey","id":1443840264213311500,"id_str":"1443840264213311536","indices":[3,18]},{"screen_name":"this0499154500","name":"Tree Wise Monkey","id":1443840264213311500,"id_str":"1443840264213311536","indices":[65,80]},{"screen_name":"SocMedHE","name":"Social Media for Learning in Higher Education","id":3346395670,"id_str":"3346395670","indices":[81,90]},{"screen_name":"scottturneruon","name":"Dr Scott Turner","id":56366858,"id_str":"56366858","indices":[91,106]},{"screen_name":"kerry_truman","name":"#TechsConnect Friday@10 Kerry Truman","id":53028461,"id_str":"53028461","indices":[107,120]},{"screen_name":"SFaulknerPandO","name":"Suzanne Faulkner 👻📱🛴","id":859771153321259000,"id_str":"859771153321259009","indices":[121,136]}],"urls":[{"url":"https://t.co/m4bdcOUrfT","expanded_url":"https://bit.ly/3GqEKM0","display_url":"bit.ly/3GqEKM0","indices":[41,64]}]}</t>
  </si>
  <si>
    <t>1490939465946525696</t>
  </si>
  <si>
    <t>Tue Feb 08 06:44:03 +0000 2022</t>
  </si>
  <si>
    <t>http://twitter.com/tavoer8/statuses/1490939465946525696</t>
  </si>
  <si>
    <t>1490764320036245509</t>
  </si>
  <si>
    <t>Mon Feb 07 19:08:05 +0000 2022</t>
  </si>
  <si>
    <t>http://twitter.com/this0499154500/statuses/1490764320036245509</t>
  </si>
  <si>
    <t>1490749301596819461</t>
  </si>
  <si>
    <t>Mon Feb 07 18:08:24 +0000 2022</t>
  </si>
  <si>
    <t>http://twitter.com/scottturneruon/statuses/1490749301596819461</t>
  </si>
  <si>
    <t>1490654726832152578</t>
  </si>
  <si>
    <t>Mon Feb 07 11:52:36 +0000 2022</t>
  </si>
  <si>
    <t>http://twitter.com/SocMedHE/statuses/1490654726832152578</t>
  </si>
  <si>
    <t>1489680570300907524</t>
  </si>
  <si>
    <t>#SocMedHE via NodeXL https://t.co/m4bdcOUrfT
@this0499154500
@socmedhe
@scottturneruon
@kerry_truman
@sfaulknerpando
@suebecks
@nomadwarmachine
@tavoer8
@superteamup
@belld17
Top hashtags:
#socmedhe
#socmedhe21
#lthechat
#socmedhe20
#altc
#highered
#advancehe_chat /</t>
  </si>
  <si>
    <t>Fri Feb 04 19:21:39 +0000 2022</t>
  </si>
  <si>
    <t>http://twitter.com/this0499154500/statuses/1489680570300907524</t>
  </si>
  <si>
    <t>{"hashtags":[{"text":"SocMedHE","indices":[0,9]},{"text":"socmedhe","indices":[190,199]},{"text":"socmedhe21","indices":[200,211]},{"text":"lthechat","indices":[212,221]},{"text":"socmedhe20","indices":[222,233]},{"text":"altc","indices":[234,239]},{"text":"highered","indices":[240,249]},{"text":"advancehe_chat","indices":[250,265]}],"symbols":[],"user_mentions":[{"screen_name":"this0499154500","name":"Tree Wise Monkey","id":1443840264213311500,"id_str":"1443840264213311536","indices":[45,60]},{"screen_name":"SocMedHE","name":"Social Media for Learning in Higher Education","id":3346395670,"id_str":"3346395670","indices":[61,70]},{"screen_name":"scottturneruon","name":"Dr Scott Turner","id":56366858,"id_str":"56366858","indices":[71,86]},{"screen_name":"kerry_truman","name":"#TechsConnect Friday@10 Kerry Truman","id":53028461,"id_str":"53028461","indices":[87,100]},{"screen_name":"SFaulknerPandO","name":"Suzanne Faulkner 👻📱🛴","id":859771153321259000,"id_str":"859771153321259009","indices":[101,116]},{"screen_name":"suebecks","name":"Sue Beckingham 🎓 💻 💡","id":34904126,"id_str":"34904126","indices":[117,126]},{"screen_name":"NomadWarMachine","name":"Sarah Honeychurch","id":558091832,"id_str":"558091832","indices":[127,143]},{"screen_name":"tavoer8","name":"Gustavo Espinoza Ramos","id":3882798321,"id_str":"3882798321","indices":[144,152]},{"screen_name":"superteamup","name":"Community by GoSquad","id":1458371534179946500,"id_str":"1458371534179946498","indices":[153,165]},{"screen_name":"belld17","name":"Dawne","id":1274404952,"id_str":"1274404952","indices":[166,174]}],"urls":[{"url":"https://t.co/m4bdcOUrfT","expanded_url":"https://bit.ly/3GqEKM0","display_url":"bit.ly/3GqEKM0","indices":[21,44]}]}</t>
  </si>
  <si>
    <t>1484522443951722496</t>
  </si>
  <si>
    <t>#SocMedHE via NodeXL https://t.co/tTTcFzXIRf
@this0499154500
@socmedhe
@scottturneruon
@kerry_truman
@sfaulknerpando
@suebecks
@nomadwarmachine
@tavoer8
@superteamup
@belld17
Top hashtags:
#socmedhe
#socmedhe21
#lthechat
#socmedhe20
#altc
#highered
#advancehe_chat /</t>
  </si>
  <si>
    <t>Fri Jan 21 13:45:06 +0000 2022</t>
  </si>
  <si>
    <t>http://twitter.com/this0499154500/statuses/1484522443951722496</t>
  </si>
  <si>
    <t>{"hashtags":[{"text":"SocMedHE","indices":[0,9]},{"text":"socmedhe","indices":[190,199]},{"text":"socmedhe21","indices":[200,211]},{"text":"lthechat","indices":[212,221]},{"text":"socmedhe20","indices":[222,233]},{"text":"altc","indices":[234,239]},{"text":"highered","indices":[240,249]},{"text":"advancehe_chat","indices":[250,265]}],"symbols":[],"user_mentions":[{"screen_name":"this0499154500","name":"Tree Wise Monkey","id":1443840264213311500,"id_str":"1443840264213311536","indices":[45,60]},{"screen_name":"SocMedHE","name":"Social Media for Learning in Higher Education","id":3346395670,"id_str":"3346395670","indices":[61,70]},{"screen_name":"scottturneruon","name":"Dr Scott Turner","id":56366858,"id_str":"56366858","indices":[71,86]},{"screen_name":"kerry_truman","name":"#TechsConnect Friday@10 Kerry Truman","id":53028461,"id_str":"53028461","indices":[87,100]},{"screen_name":"SFaulknerPandO","name":"Suzanne Faulkner 👻📱🛴","id":859771153321259000,"id_str":"859771153321259009","indices":[101,116]},{"screen_name":"suebecks","name":"Sue Beckingham 🎓 💻 💡","id":34904126,"id_str":"34904126","indices":[117,126]},{"screen_name":"NomadWarMachine","name":"Sarah Honeychurch","id":558091832,"id_str":"558091832","indices":[127,143]},{"screen_name":"tavoer8","name":"Gustavo Espinoza Ramos","id":3882798321,"id_str":"3882798321","indices":[144,152]},{"screen_name":"superteamup","name":"Community by GoSquad","id":1458371534179946500,"id_str":"1458371534179946498","indices":[153,165]},{"screen_name":"belld17","name":"Dawne","id":1274404952,"id_str":"1274404952","indices":[166,174]}],"urls":[{"url":"https://t.co/tTTcFzXIRf","expanded_url":"https://bit.ly/3rFDIX6","display_url":"bit.ly/3rFDIX6","indices":[21,44]}]}</t>
  </si>
  <si>
    <t>1482104809113145349</t>
  </si>
  <si>
    <t>RT @this0499154500: #SocMedHE via NodeXL https://t.co/k942l4PqUf
@this0499154500
@socmedhe
@scottturneruon
@kerry_truman
@sfaulknerpando
@suebecks
@tavoer8
@nomadwarmachine
@superteamup
@belld17
Top hashtags:
#socmedhe
#socmedhe21
#lthechat
#socmedhe20
#altc
#highered
#advancehe_chat /</t>
  </si>
  <si>
    <t>Fri Jan 14 21:38:17 +0000 2022</t>
  </si>
  <si>
    <t>http://twitter.com/SocMedHE/statuses/1482104809113145349</t>
  </si>
  <si>
    <t>{"hashtags":[{"text":"SocMedHE","indices":[20,29]}],"symbols":[],"user_mentions":[{"screen_name":"this0499154500","name":"Tree Wise Monkey","id":1443840264213311500,"id_str":"1443840264213311536","indices":[3,18]},{"screen_name":"this0499154500","name":"Tree Wise Monkey","id":1443840264213311500,"id_str":"1443840264213311536","indices":[65,80]},{"screen_name":"SocMedHE","name":"Social Media for Learning in Higher Education","id":3346395670,"id_str":"3346395670","indices":[81,90]},{"screen_name":"scottturneruon","name":"Dr Scott Turner","id":56366858,"id_str":"56366858","indices":[91,106]},{"screen_name":"kerry_truman","name":"#TechsConnect Friday@10 #sharetolearn","id":53028461,"id_str":"53028461","indices":[107,120]},{"screen_name":"SFaulknerPandO","name":"Suzanne Faulkner 👻📱🛴","id":859771153321259000,"id_str":"859771153321259009","indices":[121,136]}],"urls":[{"url":"https://t.co/k942l4PqUf","expanded_url":"https://bit.ly/3zY2y8j","display_url":"bit.ly/3zY2y8j","indices":[41,64]}]}</t>
  </si>
  <si>
    <t>1482076176919236616</t>
  </si>
  <si>
    <t>Fri Jan 14 19:44:30 +0000 2022</t>
  </si>
  <si>
    <t>http://twitter.com/this0499154500/statuses/1482076176919236616</t>
  </si>
  <si>
    <t>1482075009086595076</t>
  </si>
  <si>
    <t>Fri Jan 14 19:39:52 +0000 2022</t>
  </si>
  <si>
    <t>http://twitter.com/scottturneruon/statuses/1482075009086595076</t>
  </si>
  <si>
    <t>1482074491794640898</t>
  </si>
  <si>
    <t>Fri Jan 14 19:37:49 +0000 2022</t>
  </si>
  <si>
    <t>http://twitter.com/NomadWarMachine/statuses/1482074491794640898</t>
  </si>
  <si>
    <t>1482074311066365968</t>
  </si>
  <si>
    <t>#SocMedHE via NodeXL https://t.co/k942l4PqUf
@this0499154500
@socmedhe
@scottturneruon
@kerry_truman
@sfaulknerpando
@suebecks
@tavoer8
@nomadwarmachine
@superteamup
@belld17
Top hashtags:
#socmedhe
#socmedhe21
#lthechat
#socmedhe20
#altc
#highered
#advancehe_chat /</t>
  </si>
  <si>
    <t>Fri Jan 14 19:37:06 +0000 2022</t>
  </si>
  <si>
    <t>http://twitter.com/this0499154500/statuses/1482074311066365968</t>
  </si>
  <si>
    <t>{"hashtags":[{"text":"SocMedHE","indices":[0,9]},{"text":"socmedhe","indices":[190,199]},{"text":"socmedhe21","indices":[200,211]},{"text":"lthechat","indices":[212,221]},{"text":"socmedhe20","indices":[222,233]},{"text":"altc","indices":[234,239]},{"text":"highered","indices":[240,249]},{"text":"advancehe_chat","indices":[250,265]}],"symbols":[],"user_mentions":[{"screen_name":"this0499154500","name":"Tree Wise Monkey","id":1443840264213311500,"id_str":"1443840264213311536","indices":[45,60]},{"screen_name":"SocMedHE","name":"Social Media for Learning in Higher Education","id":3346395670,"id_str":"3346395670","indices":[61,70]},{"screen_name":"scottturneruon","name":"Dr Scott Turner","id":56366858,"id_str":"56366858","indices":[71,86]},{"screen_name":"kerry_truman","name":"#TechsConnect Friday@10 #sharetolearn","id":53028461,"id_str":"53028461","indices":[87,100]},{"screen_name":"SFaulknerPandO","name":"Suzanne Faulkner 👻📱🛴","id":859771153321259000,"id_str":"859771153321259009","indices":[101,116]},{"screen_name":"suebecks","name":"Sue Beckingham 🎓 💻 💡","id":34904126,"id_str":"34904126","indices":[117,126]},{"screen_name":"tavoer8","name":"Gustavo Espinoza Ramos","id":3882798321,"id_str":"3882798321","indices":[127,135]},{"screen_name":"NomadWarMachine","name":"Sarah Honeychurch","id":558091832,"id_str":"558091832","indices":[136,152]},{"screen_name":"superteamup","name":"Community by GoSquad","id":1458371534179946500,"id_str":"1458371534179946498","indices":[153,165]},{"screen_name":"belld17","name":"Dawne","id":1274404952,"id_str":"1274404952","indices":[166,174]}],"urls":[{"url":"https://t.co/k942l4PqUf","expanded_url":"https://bit.ly/3zY2y8j","display_url":"bit.ly/3zY2y8j","indices":[21,44]}]}</t>
  </si>
  <si>
    <t>1478323621408002050</t>
  </si>
  <si>
    <t>RT @this0499154500: #SocMedHE via NodeXL https://t.co/VuKZ6eTqgM
@this0499154500
@socmedhe
@scottturneruon
@kerry_truman
@sfaulknerpando
@suebecks
@nomadwarmachine
@superteamup
@belld17
@tavoer8
Top hashtags:
#socmedhe
#socmedhe21
#lthechat
#socmedhe20
#altc
#highered
#advancehe_chat /</t>
  </si>
  <si>
    <t>Tue Jan 04 11:13:11 +0000 2022</t>
  </si>
  <si>
    <t>http://twitter.com/this0499154500/statuses/1478323621408002050</t>
  </si>
  <si>
    <t>{"hashtags":[{"text":"SocMedHE","indices":[20,29]}],"symbols":[],"user_mentions":[{"screen_name":"this0499154500","name":"Tree Wise Monkey","id":1443840264213311500,"id_str":"1443840264213311536","indices":[3,18]},{"screen_name":"this0499154500","name":"Tree Wise Monkey","id":1443840264213311500,"id_str":"1443840264213311536","indices":[65,80]},{"screen_name":"SocMedHE","name":"Social Media for Learning in Higher Education","id":3346395670,"id_str":"3346395670","indices":[81,90]},{"screen_name":"scottturneruon","name":"Dr Scott Turner","id":56366858,"id_str":"56366858","indices":[91,106]},{"screen_name":"kerry_truman","name":"#TechsConnect Friday@10 #sharetolearn","id":53028461,"id_str":"53028461","indices":[107,120]},{"screen_name":"SFaulknerPandO","name":"Suzanne Faulkner 👻📱🛴","id":859771153321259000,"id_str":"859771153321259009","indices":[121,136]}],"urls":[{"url":"https://t.co/VuKZ6eTqgM","expanded_url":"https://bit.ly/3eFHfP3","display_url":"bit.ly/3eFHfP3","indices":[41,64]}]}</t>
  </si>
  <si>
    <t>1478020042830843911</t>
  </si>
  <si>
    <t>Mon Jan 03 15:06:53 +0000 2022</t>
  </si>
  <si>
    <t>http://twitter.com/tavoer8/statuses/1478020042830843911</t>
  </si>
  <si>
    <t>1476869817797955585</t>
  </si>
  <si>
    <t>Fri Dec 31 10:56:18 +0000 2021</t>
  </si>
  <si>
    <t>http://twitter.com/scottturneruon/statuses/1476869817797955585</t>
  </si>
  <si>
    <t>1476869380659347460</t>
  </si>
  <si>
    <t>#SocMedHE via NodeXL https://t.co/VuKZ6eTqgM
@this0499154500
@socmedhe
@scottturneruon
@kerry_truman
@sfaulknerpando
@suebecks
@nomadwarmachine
@superteamup
@belld17
@tavoer8
Top hashtags:
#socmedhe
#socmedhe21
#lthechat
#socmedhe20
#altc
#highered
#advancehe_chat /</t>
  </si>
  <si>
    <t>Fri Dec 31 10:54:33 +0000 2021</t>
  </si>
  <si>
    <t>http://twitter.com/this0499154500/statuses/1476869380659347460</t>
  </si>
  <si>
    <t>{"hashtags":[{"text":"SocMedHE","indices":[0,9]},{"text":"socmedhe","indices":[190,199]},{"text":"socmedhe21","indices":[200,211]},{"text":"lthechat","indices":[212,221]},{"text":"socmedhe20","indices":[222,233]},{"text":"altc","indices":[234,239]},{"text":"highered","indices":[240,249]},{"text":"advancehe_chat","indices":[250,265]}],"symbols":[],"user_mentions":[{"screen_name":"this0499154500","name":"Tree Wise Monkey","id":1443840264213311500,"id_str":"1443840264213311536","indices":[45,60]},{"screen_name":"SocMedHE","name":"Social Media for Learning in Higher Education","id":3346395670,"id_str":"3346395670","indices":[61,70]},{"screen_name":"scottturneruon","name":"Dr Scott Turner","id":56366858,"id_str":"56366858","indices":[71,86]},{"screen_name":"kerry_truman","name":"#TechsConnect Friday@10 #sharetolearn","id":53028461,"id_str":"53028461","indices":[87,100]},{"screen_name":"SFaulknerPandO","name":"Suzanne Faulkner 👻📱🛴","id":859771153321259000,"id_str":"859771153321259009","indices":[101,116]},{"screen_name":"suebecks","name":"Sue Beckingham 🎓 💻 💡","id":34904126,"id_str":"34904126","indices":[117,126]},{"screen_name":"NomadWarMachine","name":"Sarah Honeychurch","id":558091832,"id_str":"558091832","indices":[127,143]},{"screen_name":"superteamup","name":"Community by GoSquad","id":1458371534179946500,"id_str":"1458371534179946498","indices":[144,156]},{"screen_name":"belld17","name":"Dawne","id":1274404952,"id_str":"1274404952","indices":[157,165]},{"screen_name":"tavoer8","name":"Gustavo Espinoza Ramos","id":3882798321,"id_str":"3882798321","indices":[166,174]}],"urls":[{"url":"https://t.co/VuKZ6eTqgM","expanded_url":"https://bit.ly/3eFHfP3","display_url":"bit.ly/3eFHfP3","indices":[21,44]}]}</t>
  </si>
  <si>
    <t>1474370230965178369</t>
  </si>
  <si>
    <t>RT @scottturneruon: #socmedhe OR #socmedhe21 via NodeXL https://t.co/12kHnvkuQd
@sfaulknerpando
@fieryred1
@scottturneruon
@hintondm
@alexgspiers
@rachelleeobrien
@suebecks
@tavoer8
@nomadwarmachine
@superteamup
Top hashtags:
#socmedhe21
#lthechat
#socmedhe
#gratitude
#christmasspecial /</t>
  </si>
  <si>
    <t>Fri Dec 24 13:23:50 +0000 2021</t>
  </si>
  <si>
    <t>http://twitter.com/tavoer8/statuses/1474370230965178369</t>
  </si>
  <si>
    <t>{"hashtags":[{"text":"socmedhe","indices":[20,29]},{"text":"socmedhe21","indices":[33,44]}],"symbols":[],"user_mentions":[{"screen_name":"scottturneruon","name":"Dr Scott Turner","id":56366858,"id_str":"56366858","indices":[3,18]},{"screen_name":"SFaulknerPandO","name":"Suzanne Faulkner 👻📱🛴","id":859771153321259000,"id_str":"859771153321259009","indices":[80,95]},{"screen_name":"FieryRed1","name":"Fiery Red","id":39770645,"id_str":"39770645","indices":[96,106]},{"screen_name":"scottturneruon","name":"Dr Scott Turner","id":56366858,"id_str":"56366858","indices":[107,122]},{"screen_name":"hintondm","name":"Danielle M Hinton (SFHEA) 🇦🇺🇬🇧🇹🇿","id":36370231,"id_str":"36370231","indices":[123,132]}],"urls":[{"url":"https://t.co/12kHnvkuQd","expanded_url":"https://bit.ly/3sqRFKG","display_url":"bit.ly/3sqRFKG","indices":[56,79]}]}</t>
  </si>
  <si>
    <t>1474331555820679171</t>
  </si>
  <si>
    <t>Fri Dec 24 10:50:09 +0000 2021</t>
  </si>
  <si>
    <t>http://twitter.com/NomadWarMachine/statuses/1474331555820679171</t>
  </si>
  <si>
    <t>1474330147826417672</t>
  </si>
  <si>
    <t>#socmedhe OR #socmedhe21 via NodeXL https://t.co/12kHnvkuQd
@sfaulknerpando
@fieryred1
@scottturneruon
@hintondm
@alexgspiers
@rachelleeobrien
@suebecks
@tavoer8
@nomadwarmachine
@superteamup
Top hashtags:
#socmedhe21
#lthechat
#socmedhe
#gratitude
#christmasspecial /</t>
  </si>
  <si>
    <t>Fri Dec 24 10:44:33 +0000 2021</t>
  </si>
  <si>
    <t>http://twitter.com/scottturneruon/statuses/1474330147826417672</t>
  </si>
  <si>
    <t>{"hashtags":[{"text":"socmedhe","indices":[0,9]},{"text":"socmedhe21","indices":[13,24]},{"text":"socmedhe21","indices":[207,218]},{"text":"lthechat","indices":[219,228]},{"text":"socmedhe","indices":[229,238]},{"text":"gratitude","indices":[239,249]},{"text":"christmasspecial","indices":[250,267]}],"symbols":[],"user_mentions":[{"screen_name":"SFaulknerPandO","name":"Suzanne Faulkner 👻📱🛴","id":859771153321259000,"id_str":"859771153321259009","indices":[60,75]},{"screen_name":"FieryRed1","name":"Fiery Red","id":39770645,"id_str":"39770645","indices":[76,86]},{"screen_name":"scottturneruon","name":"Dr Scott Turner","id":56366858,"id_str":"56366858","indices":[87,102]},{"screen_name":"hintondm","name":"Danielle M Hinton (SFHEA) 🇦🇺🇬🇧🇹🇿","id":36370231,"id_str":"36370231","indices":[103,112]},{"screen_name":"alexgspiers","name":"Alex Spiers is on leave","id":1056578767,"id_str":"1056578767","indices":[113,125]},{"screen_name":"rachelleeobrien","name":"Rachelle O’Brien MSc #SFHEA","id":43586185,"id_str":"43586185","indices":[126,142]},{"screen_name":"suebecks","name":"Sue Beckingham 🎓 💻 💡","id":34904126,"id_str":"34904126","indices":[143,152]},{"screen_name":"tavoer8","name":"Gustavo Espinoza Ramos","id":3882798321,"id_str":"3882798321","indices":[153,161]},{"screen_name":"NomadWarMachine","name":"Sarah Honeychurch","id":558091832,"id_str":"558091832","indices":[162,178]},{"screen_name":"superteamup","name":"Community by GoSquad","id":1458371534179946500,"id_str":"1458371534179946498","indices":[179,191]}],"urls":[{"url":"https://t.co/12kHnvkuQd","expanded_url":"https://bit.ly/3sqRFKG","display_url":"bit.ly/3sqRFKG","indices":[36,59]}]}</t>
  </si>
  <si>
    <t>1472665986511904770</t>
  </si>
  <si>
    <t>RT @alexgspiers: @SFaulknerPandO @suebecks @horrocks_simon A great day. My first #socmedhe21 after admiring it from afar. A fun night and day with awesome folk. https://t.co/VBhFdnYaYu</t>
  </si>
  <si>
    <t>Sun Dec 19 20:31:46 +0000 2021</t>
  </si>
  <si>
    <t>http://twitter.com/SFaulknerPandO/statuses/1472665986511904770</t>
  </si>
  <si>
    <t>{"hashtags":[{"text":"socmedhe21","indices":[81,92]}],"symbols":[],"user_mentions":[{"screen_name":"alexgspiers","name":"Alex Spiers","id":1056578767,"id_str":"1056578767","indices":[3,15]},{"screen_name":"SFaulknerPandO","name":"Suzanne Faulkner 👻📱🛴","id":859771153321259000,"id_str":"859771153321259009","indices":[17,32]},{"screen_name":"suebecks","name":"Sue Beckingham 🎓 💻 💡","id":34904126,"id_str":"34904126","indices":[33,42]},{"screen_name":"horrocks_simon","name":"Simon Horrocks","id":885257749,"id_str":"885257749","indices":[43,58]}],"urls":[]}</t>
  </si>
  <si>
    <t>1472664548285063171</t>
  </si>
  <si>
    <t>alexgspiers</t>
  </si>
  <si>
    <t>@SFaulknerPandO @suebecks @horrocks_simon A great day. My first #socmedhe21 after admiring it from afar. A fun night and day with awesome folk. https://t.co/VBhFdnYaYu</t>
  </si>
  <si>
    <t>Sun Dec 19 20:26:03 +0000 2021</t>
  </si>
  <si>
    <t>1056578767</t>
  </si>
  <si>
    <t>1472604164882640900</t>
  </si>
  <si>
    <t>http://pbs.twimg.com/profile_images/1455566645162827777/1la4QrqY_normal.jpg</t>
  </si>
  <si>
    <t>Liverpool, England</t>
  </si>
  <si>
    <t>http://twitter.com/alexgspiers/statuses/1472664548285063171</t>
  </si>
  <si>
    <t>{"hashtags":[{"text":"socmedhe21","indices":[64,75]}],"symbols":[],"user_mentions":[{"screen_name":"SFaulknerPandO","name":"Suzanne Faulkner 👻📱🛴","id":859771153321259000,"id_str":"859771153321259009","indices":[0,15]},{"screen_name":"suebecks","name":"Sue Beckingham 🎓 💻 💡","id":34904126,"id_str":"34904126","indices":[16,25]},{"screen_name":"horrocks_simon","name":"Simon Horrocks","id":885257749,"id_str":"885257749","indices":[26,41]}],"urls":[],"media":[{"id":1472664539535749000,"id_str":"1472664539535749133","indices":[144,167],"media_url":"http://pbs.twimg.com/media/FG_0mKBXsA0RT3Y.jpg","media_url_https":"https://pbs.twimg.com/media/FG_0mKBXsA0RT3Y.jpg","url":"https://t.co/VBhFdnYaYu","display_url":"pic.twitter.com/VBhFdnYaYu","expanded_url":"https://twitter.com/alexgspiers/status/1472664548285063171/photo/1","type":"photo","sizes":{"thumb":{"w":150,"h":150,"resize":"crop"},"medium":{"w":1024,"h":800,"resize":"fit"},"large":{"w":1024,"h":800,"resize":"fit"},"small":{"w":680,"h":531,"resize":"fit"}}}]}</t>
  </si>
  <si>
    <t>1471835055614054400</t>
  </si>
  <si>
    <t>RT @suebecks: A summary of our fireside chat at #SocMedHE21 Building a social learning community: Tips and tools for surviving a PhD and professional learning during a pandemic and beyond. @debbaff @SFaulknerPandO @belld17 @Sarah_Hallam @rachelleeobrien https://t.co/ROOGzvh04y</t>
  </si>
  <si>
    <t>Fri Dec 17 13:29:57 +0000 2021</t>
  </si>
  <si>
    <t>http://twitter.com/tavoer8/statuses/1471835055614054400</t>
  </si>
  <si>
    <t>{"hashtags":[{"text":"SocMedHE21","indices":[48,59]}],"symbols":[],"user_mentions":[{"screen_name":"suebecks","name":"Sue Beckingham 🎓 💻 💡","id":34904126,"id_str":"34904126","indices":[3,12]}],"urls":[]}</t>
  </si>
  <si>
    <t>1471833620415492098</t>
  </si>
  <si>
    <t>Fri Dec 17 13:24:15 +0000 2021</t>
  </si>
  <si>
    <t>http://twitter.com/SFaulknerPandO/statuses/1471833620415492098</t>
  </si>
  <si>
    <t>1471826604879982597</t>
  </si>
  <si>
    <t>debbaff</t>
  </si>
  <si>
    <t>Fri Dec 17 12:56:22 +0000 2021</t>
  </si>
  <si>
    <t>231750350</t>
  </si>
  <si>
    <t>http://pbs.twimg.com/profile_images/862616430835097601/2ki8W-6__normal.jpg</t>
  </si>
  <si>
    <t xml:space="preserve">South Wales </t>
  </si>
  <si>
    <t>http://twitter.com/debbaff/statuses/1471826604879982597</t>
  </si>
  <si>
    <t>1471812304794755083</t>
  </si>
  <si>
    <t>hintondm</t>
  </si>
  <si>
    <t>Fri Dec 17 11:59:33 +0000 2021</t>
  </si>
  <si>
    <t>36370231</t>
  </si>
  <si>
    <t>http://pbs.twimg.com/profile_images/1432708582965923845/c3Zb3qdw_normal.jpg</t>
  </si>
  <si>
    <t>Work: Birmingham</t>
  </si>
  <si>
    <t>http://twitter.com/hintondm/statuses/1471812304794755083</t>
  </si>
  <si>
    <t>1471810815766507526</t>
  </si>
  <si>
    <t>A summary of our fireside chat at #SocMedHE21 Building a social learning community: Tips and tools for surviving a PhD and professional learning during a pandemic and beyond. @debbaff @SFaulknerPandO @belld17 @Sarah_Hallam @rachelleeobrien https://t.co/ROOGzvh04y</t>
  </si>
  <si>
    <t>Fri Dec 17 11:53:38 +0000 2021</t>
  </si>
  <si>
    <t>http://twitter.com/suebecks/statuses/1471810815766507526</t>
  </si>
  <si>
    <t>{"hashtags":[{"text":"SocMedHE21","indices":[34,45]}],"symbols":[],"user_mentions":[{"screen_name":"debbaff","name":"Deb Baff 🤗 💖 🦄","id":231750350,"id_str":"231750350","indices":[175,183]},{"screen_name":"SFaulknerPandO","name":"Suzanne Faulkner 👻📱🛴","id":859771153321259000,"id_str":"859771153321259009","indices":[184,199]},{"screen_name":"belld17","name":"Dawne","id":1274404952,"id_str":"1274404952","indices":[200,208]},{"screen_name":"sarah_hallam","name":"Sarah Hallam","id":1012047803391103000,"id_str":"1012047803391102976","indices":[209,222]},{"screen_name":"rachelleeobrien","name":"Rachelle O’Brien MSc #SFHEA","id":43586185,"id_str":"43586185","indices":[223,239]}],"urls":[{"url":"https://t.co/ROOGzvh04y","expanded_url":"https://www.slideshare.net/suebeckingham/building-social-learning-communities/suebeckingham/building-social-learning-communities","display_url":"slideshare.net/suebeckingham/…","indices":[240,263]}]}</t>
  </si>
  <si>
    <t>1471583886572503043</t>
  </si>
  <si>
    <t>superteamup</t>
  </si>
  <si>
    <t>RT @scottturneruon: 8 days in #lthechat via NodeXL https://t.co/sXEuAtov0W
@fieryred1
@naerjournal
@sfaulknerpando
@superteamup
@hintondm
@jac_potter
@lthechat
@alejandroa
@herdjournal
@realia10174486
Top hashtags:
#lthechat
#highered
#gratitude
#studentunions
#socmedhe21
#christmasspecial
#edtech</t>
  </si>
  <si>
    <t>Thu Dec 16 20:51:53 +0000 2021</t>
  </si>
  <si>
    <t>1458371534179946498</t>
  </si>
  <si>
    <t>&lt;a href="https://help.twitter.com/en/using-twitter/how-to-tweet#source-labels" rel="nofollow"&gt;EngineeringTeam&lt;/a&gt;</t>
  </si>
  <si>
    <t>http://pbs.twimg.com/profile_images/1458377290333700096/oTDRXLA3_normal.jpg</t>
  </si>
  <si>
    <t>http://twitter.com/superteamup/statuses/1471583886572503043</t>
  </si>
  <si>
    <t>{"hashtags":[{"text":"lthechat","indices":[30,39]}],"symbols":[],"user_mentions":[{"screen_name":"scottturneruon","name":"Dr Scott Turner","id":56366858,"id_str":"56366858","indices":[3,18]},{"screen_name":"FieryRed1","name":"Fiery Red","id":39770645,"id_str":"39770645","indices":[75,85]},{"screen_name":"NAERJournal","name":"Journal NAER","id":636791240,"id_str":"636791240","indices":[86,98]},{"screen_name":"SFaulknerPandO","name":"Suzanne Faulkner 👻📱🛴","id":859771153321259000,"id_str":"859771153321259009","indices":[99,114]},{"screen_name":"superteamup","name":"Community by GoSquad","id":1458371534179946500,"id_str":"1458371534179946498","indices":[115,127]},{"screen_name":"hintondm","name":"Danielle M Hinton (SFHEA) 🇦🇺🇬🇧🇹🇿","id":36370231,"id_str":"36370231","indices":[128,137]}],"urls":[{"url":"https://t.co/sXEuAtov0W","expanded_url":"https://bit.ly/3m72GNa","display_url":"bit.ly/3m72GNa","indices":[51,74]}]}</t>
  </si>
  <si>
    <t>1471583837880782851</t>
  </si>
  <si>
    <t>EduBot_HE</t>
  </si>
  <si>
    <t>Thu Dec 16 20:51:42 +0000 2021</t>
  </si>
  <si>
    <t>811626119636127744</t>
  </si>
  <si>
    <t>&lt;a href="http://www.labnol.org/internet/write-twitter-bot/27902/" rel="nofollow"&gt;EduBot_HE&lt;/a&gt;</t>
  </si>
  <si>
    <t>http://pbs.twimg.com/profile_images/811626867803455488/HfJAYECJ_normal.jpg</t>
  </si>
  <si>
    <t>Global</t>
  </si>
  <si>
    <t>http://twitter.com/EduBot_HE/statuses/1471583837880782851</t>
  </si>
  <si>
    <t>1471565482323030016</t>
  </si>
  <si>
    <t>ScalarHumanity</t>
  </si>
  <si>
    <t>Thu Dec 16 19:38:46 +0000 2021</t>
  </si>
  <si>
    <t>717927353268232192</t>
  </si>
  <si>
    <t>&lt;a href="http://pragmatism.club" rel="nofollow"&gt;behavioralscience&lt;/a&gt;</t>
  </si>
  <si>
    <t>http://pbs.twimg.com/profile_images/851863204951142400/QI35SGUJ_normal.jpg</t>
  </si>
  <si>
    <t>http://twitter.com/ScalarHumanity/statuses/1471565482323030016</t>
  </si>
  <si>
    <t>1471565174020653064</t>
  </si>
  <si>
    <t>FieryRed1</t>
  </si>
  <si>
    <t>Thu Dec 16 19:37:32 +0000 2021</t>
  </si>
  <si>
    <t>39770645</t>
  </si>
  <si>
    <t>http://pbs.twimg.com/profile_images/1326768132216791045/DyOhFi8-_normal.jpg</t>
  </si>
  <si>
    <t>Virtual</t>
  </si>
  <si>
    <t>http://twitter.com/FieryRed1/statuses/1471565174020653064</t>
  </si>
  <si>
    <t>1471560633552449541</t>
  </si>
  <si>
    <t>Thu Dec 16 19:19:29 +0000 2021</t>
  </si>
  <si>
    <t>http://twitter.com/hintondm/statuses/1471560633552449541</t>
  </si>
  <si>
    <t>1471559934240247817</t>
  </si>
  <si>
    <t>8 days in #lthechat via NodeXL https://t.co/sXEuAtov0W
@fieryred1
@naerjournal
@sfaulknerpando
@superteamup
@hintondm
@jac_potter
@lthechat
@alejandroa
@herdjournal
@realia10174486
Top hashtags:
#lthechat
#highered
#gratitude
#studentunions
#socmedhe21
#christmasspecial
#edtech</t>
  </si>
  <si>
    <t>Thu Dec 16 19:16:43 +0000 2021</t>
  </si>
  <si>
    <t>http://twitter.com/scottturneruon/statuses/1471559934240247817</t>
  </si>
  <si>
    <t>{"hashtags":[{"text":"lthechat","indices":[10,19]},{"text":"lthechat","indices":[196,205]},{"text":"highered","indices":[206,215]},{"text":"gratitude","indices":[216,226]},{"text":"studentunions","indices":[227,241]},{"text":"socmedhe21","indices":[242,253]},{"text":"christmasspecial","indices":[254,271]},{"text":"edtech","indices":[272,279]}],"symbols":[],"user_mentions":[{"screen_name":"FieryRed1","name":"Fiery Red","id":39770645,"id_str":"39770645","indices":[55,65]},{"screen_name":"NAERJournal","name":"Journal NAER","id":636791240,"id_str":"636791240","indices":[66,78]},{"screen_name":"SFaulknerPandO","name":"Suzanne Faulkner 👻📱🛴","id":859771153321259000,"id_str":"859771153321259009","indices":[79,94]},{"screen_name":"superteamup","name":"Community by GoSquad","id":1458371534179946500,"id_str":"1458371534179946498","indices":[95,107]},{"screen_name":"hintondm","name":"Danielle M Hinton (SFHEA) 🇦🇺🇬🇧🇹🇿","id":36370231,"id_str":"36370231","indices":[108,117]},{"screen_name":"Jac_Potter","name":"Prof Jackie Potter","id":342313764,"id_str":"342313764","indices":[118,129]},{"screen_name":"LTHEchat","name":"LTHE Tweetchat","id":2659221798,"id_str":"2659221798","indices":[130,139]},{"screen_name":"alejandroa","name":"Alejandro Armellini","id":17308664,"id_str":"17308664","indices":[140,151]},{"screen_name":"HERDJournal","name":"Higher Education Research and Development","id":1562117365,"id_str":"1562117365","indices":[152,164]},{"screen_name":"REALIA10174486","name":"Research in Education &amp; Learning Innovat. Archives","id":1115529861358129200,"id_str":"1115529861358129152","indices":[165,180]}],"urls":[{"url":"https://t.co/sXEuAtov0W","expanded_url":"https://bit.ly/3m72GNa","display_url":"bit.ly/3m72GNa","indices":[31,54]}]}</t>
  </si>
  <si>
    <t>1471535066966896642</t>
  </si>
  <si>
    <t>RT @clairemtimmins: So many different options for completing electronic lab notebooks (great idea for group assessment) ⁦@rmghannam⁩ #SocMedHE21. https://t.co/x8YL0N031I</t>
  </si>
  <si>
    <t>Thu Dec 16 17:37:54 +0000 2021</t>
  </si>
  <si>
    <t>http://twitter.com/SFaulknerPandO/statuses/1471535066966896642</t>
  </si>
  <si>
    <t>{"hashtags":[],"symbols":[],"user_mentions":[{"screen_name":"clairemtimmins","name":"Dr Claire Timmins","id":36925713,"id_str":"36925713","indices":[3,18]},{"screen_name":"rmghannam","name":"Rami Ghannam","id":981539965,"id_str":"981539965","indices":[121,131]}],"urls":[]}</t>
  </si>
  <si>
    <t>1471488063670874113</t>
  </si>
  <si>
    <t>RT @NTRepository: A brilliant day! Watch out over the next few days as some of the presentations are shared on the @NTRepository #SocMedHE21 https://t.co/KprXsDDk9n</t>
  </si>
  <si>
    <t>Thu Dec 16 14:31:07 +0000 2021</t>
  </si>
  <si>
    <t>http://twitter.com/alexgspiers/statuses/1471488063670874113</t>
  </si>
  <si>
    <t>{"hashtags":[{"text":"SocMedHE21","indices":[129,140]}],"symbols":[],"user_mentions":[{"screen_name":"NTRepository","name":"The National Teaching Repository","id":1269949194292297700,"id_str":"1269949194292297728","indices":[3,16]},{"screen_name":"NTRepository","name":"The National Teaching Repository","id":1269949194292297700,"id_str":"1269949194292297728","indices":[115,128]}],"urls":[]}</t>
  </si>
  <si>
    <t>1471487282284830727</t>
  </si>
  <si>
    <t>Thu Dec 16 14:28:01 +0000 2021</t>
  </si>
  <si>
    <t>http://twitter.com/belld17/statuses/1471487282284830727</t>
  </si>
  <si>
    <t>1471220695237632007</t>
  </si>
  <si>
    <t>RT @tavoer8: A5 To remain connected with people a expand my #network, in the last few months I engaged more in Tweet chats @LTHEchat and #LinkedIn. I started writing #blogs and I attended #webinars / conferences such as #SocMedHE21 @SocMedHE #LTHEchat #Gratitude #ChristmasSpecial https://t.co/Xv0EStbwVL</t>
  </si>
  <si>
    <t>Wed Dec 15 20:48:42 +0000 2021</t>
  </si>
  <si>
    <t>http://twitter.com/FieryRed1/statuses/1471220695237632007</t>
  </si>
  <si>
    <t>{"hashtags":[{"text":"network","indices":[60,68]}],"symbols":[],"user_mentions":[{"screen_name":"tavoer8","name":"Gustavo Espinoza Ramos","id":3882798321,"id_str":"3882798321","indices":[3,11]},{"screen_name":"LTHEchat","name":"LTHE Tweetchat","id":2659221798,"id_str":"2659221798","indices":[123,132]}],"urls":[]}</t>
  </si>
  <si>
    <t>1471220575939006474</t>
  </si>
  <si>
    <t>A5 To remain connected with people a expand my #network, in the last few months I engaged more in Tweet chats @LTHEchat and #LinkedIn. I started writing #blogs and I attended #webinars / conferences such as #SocMedHE21 @SocMedHE #LTHEchat #Gratitude #ChristmasSpecial https://t.co/Xv0EStbwVL</t>
  </si>
  <si>
    <t>Wed Dec 15 20:48:13 +0000 2021</t>
  </si>
  <si>
    <t>http://twitter.com/tavoer8/statuses/1471220575939006474</t>
  </si>
  <si>
    <t>{"hashtags":[{"text":"network","indices":[47,55]},{"text":"LinkedIn","indices":[124,133]},{"text":"blogs","indices":[153,159]},{"text":"webinars","indices":[175,184]},{"text":"SocMedHE21","indices":[207,218]},{"text":"LTHEchat","indices":[229,238]},{"text":"Gratitude","indices":[239,249]},{"text":"ChristmasSpecial","indices":[250,267]}],"symbols":[],"user_mentions":[{"screen_name":"LTHEchat","name":"LTHE Tweetchat","id":2659221798,"id_str":"2659221798","indices":[110,119]},{"screen_name":"SocMedHE","name":"Social Media for Learning in Higher Education","id":3346395670,"id_str":"3346395670","indices":[219,228]}],"urls":[],"media":[{"id":1471220567504298000,"id_str":"1471220567504297993","indices":[268,291],"media_url":"http://pbs.twimg.com/tweet_video_thumb/FGrTT7BXoAkkzAo.jpg","media_url_https":"https://pbs.twimg.com/tweet_video_thumb/FGrTT7BXoAkkzAo.jpg","url":"https://t.co/Xv0EStbwVL","display_url":"pic.twitter.com/Xv0EStbwVL","expanded_url":"https://twitter.com/tavoer8/status/1471220575939006474/photo/1","type":"photo","sizes":{"thumb":{"w":150,"h":150,"resize":"crop"},"small":{"w":450,"h":262,"resize":"fit"},"large":{"w":450,"h":262,"resize":"fit"},"medium":{"w":450,"h":262,"resize":"fit"}}}]}</t>
  </si>
  <si>
    <t>1471219534526824454</t>
  </si>
  <si>
    <t>RT @LindaKKaye: @LTHEchat @hintondm @FieryRed1 @SFaulknerPandO @kaymagpie @BroughamRachel @_brthomas @ChrisLPsych Also to this #lthechat and the #SocMedHE21 community for making Twitter a caring and enriching place to be. I love the bitesize CPD I get from these chats!</t>
  </si>
  <si>
    <t>Wed Dec 15 20:44:05 +0000 2021</t>
  </si>
  <si>
    <t>http://twitter.com/SFaulknerPandO/statuses/1471219534526824454</t>
  </si>
  <si>
    <t>{"hashtags":[{"text":"lthechat","indices":[127,136]}],"symbols":[],"user_mentions":[{"screen_name":"LindaKKaye","name":"Dr Linda K. Kaye 😷","id":234744939,"id_str":"234744939","indices":[3,14]},{"screen_name":"LTHEchat","name":"LTHE Tweetchat","id":2659221798,"id_str":"2659221798","indices":[16,25]},{"screen_name":"hintondm","name":"Danielle M Hinton (SFHEA) 🇦🇺🇬🇧🇹🇿","id":36370231,"id_str":"36370231","indices":[26,35]},{"screen_name":"FieryRed1","name":"Fiery Red","id":39770645,"id_str":"39770645","indices":[36,46]},{"screen_name":"SFaulknerPandO","name":"Suzanne Faulkner 👻📱🛴","id":859771153321259000,"id_str":"859771153321259009","indices":[47,62]},{"screen_name":"kaymagpie","name":"Kay Kempers 🏳️‍🌈 😷","id":274896407,"id_str":"274896407","indices":[63,73]},{"screen_name":"BroughamRachel","name":"Rachel Brougham","id":1191713353770709000,"id_str":"1191713353770708994","indices":[74,89]},{"screen_name":"_brthomas","name":"Beth Thomas","id":1334837724340232200,"id_str":"1334837724340232194","indices":[90,100]},{"screen_name":"ChrisLPsych","name":"Christopher Leech (He/Him) - Video games x Science","id":849585086324506600,"id_str":"849585086324506624","indices":[101,113]}],"urls":[]}</t>
  </si>
  <si>
    <t>1471219271346835465</t>
  </si>
  <si>
    <t>RT @kovescence: #socmedhe OR #socmedhe21 Twitter NodeXL SNA Map and Report for Tuesday, 14 December 2021 at 20:43 UT https://t.co/UYsqDuZOjz #socmedhe</t>
  </si>
  <si>
    <t>Wed Dec 15 20:43:02 +0000 2021</t>
  </si>
  <si>
    <t>&lt;a href="https://about.twitter.com/products/tweetdeck" rel="nofollow"&gt;TweetDeck&lt;/a&gt;</t>
  </si>
  <si>
    <t>http://twitter.com/scottturneruon/statuses/1471219271346835465</t>
  </si>
  <si>
    <t>{"hashtags":[{"text":"socmedhe","indices":[16,25]},{"text":"socmedhe21","indices":[29,40]}],"symbols":[],"user_mentions":[{"screen_name":"kovescence","name":"Sarah Koves","id":2183060372,"id_str":"2183060372","indices":[3,14]}],"urls":[]}</t>
  </si>
  <si>
    <t>1471218057829834759</t>
  </si>
  <si>
    <t>RacePhil</t>
  </si>
  <si>
    <t>Wed Dec 15 20:38:13 +0000 2021</t>
  </si>
  <si>
    <t>1350065268</t>
  </si>
  <si>
    <t>http://pbs.twimg.com/profile_images/378800000609415725/19672c718d9873a6c2faba1242b6562d_normal.jpeg</t>
  </si>
  <si>
    <t>Newcastle Upon Tyne, England</t>
  </si>
  <si>
    <t>http://twitter.com/RacePhil/statuses/1471218057829834759</t>
  </si>
  <si>
    <t>1471217689184059396</t>
  </si>
  <si>
    <t>Wed Dec 15 20:36:45 +0000 2021</t>
  </si>
  <si>
    <t>http://twitter.com/FieryRed1/statuses/1471217689184059396</t>
  </si>
  <si>
    <t>1471217512654290948</t>
  </si>
  <si>
    <t>Wed Dec 15 20:36:03 +0000 2021</t>
  </si>
  <si>
    <t>http://twitter.com/scottturneruon/statuses/1471217512654290948</t>
  </si>
  <si>
    <t>1471217464549777408</t>
  </si>
  <si>
    <t>LindaKKaye</t>
  </si>
  <si>
    <t>@LTHEchat @hintondm @FieryRed1 @SFaulknerPandO @kaymagpie @BroughamRachel @_brthomas @ChrisLPsych Also to this #lthechat and the #SocMedHE21 community for making Twitter a caring and enriching place to be. I love the bitesize CPD I get from these chats!</t>
  </si>
  <si>
    <t>Wed Dec 15 20:35:52 +0000 2021</t>
  </si>
  <si>
    <t>234744939</t>
  </si>
  <si>
    <t>1471217022054895618</t>
  </si>
  <si>
    <t>http://pbs.twimg.com/profile_images/1286363323550883840/0t4Y6OPR_normal.jpg</t>
  </si>
  <si>
    <t>United Kingdom</t>
  </si>
  <si>
    <t>http://twitter.com/LindaKKaye/statuses/1471217464549777408</t>
  </si>
  <si>
    <t>{"hashtags":[{"text":"lthechat","indices":[111,120]},{"text":"SocMedHE21","indices":[129,140]}],"symbols":[],"user_mentions":[{"screen_name":"LTHEchat","name":"LTHE Tweetchat","id":2659221798,"id_str":"2659221798","indices":[0,9]},{"screen_name":"hintondm","name":"Danielle M Hinton (SFHEA) 🇦🇺🇬🇧🇹🇿","id":36370231,"id_str":"36370231","indices":[10,19]},{"screen_name":"FieryRed1","name":"Fiery Red","id":39770645,"id_str":"39770645","indices":[20,30]},{"screen_name":"SFaulknerPandO","name":"Suzanne Faulkner 👻📱🛴","id":859771153321259000,"id_str":"859771153321259009","indices":[31,46]},{"screen_name":"kaymagpie","name":"Kay Kempers 🏳️‍🌈 😷","id":274896407,"id_str":"274896407","indices":[47,57]},{"screen_name":"BroughamRachel","name":"Rachel Brougham","id":1191713353770709000,"id_str":"1191713353770708994","indices":[58,73]},{"screen_name":"_brthomas","name":"Beth Thomas","id":1334837724340232200,"id_str":"1334837724340232194","indices":[74,84]},{"screen_name":"ChrisLPsych","name":"Christopher Leech (He/Him) - Video games x Science","id":849585086324506600,"id_str":"849585086324506624","indices":[85,97]}],"urls":[]}</t>
  </si>
  <si>
    <t>1471216530864193536</t>
  </si>
  <si>
    <t>RT @NomadWarMachine: @LTHEchat @hintondm @FieryRed1 @SFaulknerPandO A1 I have to say @gather_town is lovely #lthechat #SocMedHE21</t>
  </si>
  <si>
    <t>Wed Dec 15 20:32:09 +0000 2021</t>
  </si>
  <si>
    <t>http://twitter.com/VirnaRossi/statuses/1471216530864193536</t>
  </si>
  <si>
    <t>{"hashtags":[{"text":"lthechat","indices":[108,117]},{"text":"SocMedHE21","indices":[118,129]}],"symbols":[],"user_mentions":[{"screen_name":"NomadWarMachine","name":"Sarah Honeychurch","id":558091832,"id_str":"558091832","indices":[3,19]},{"screen_name":"LTHEchat","name":"LTHE Tweetchat","id":2659221798,"id_str":"2659221798","indices":[21,30]},{"screen_name":"hintondm","name":"Danielle M Hinton (SFHEA) 🇦🇺🇬🇧🇹🇿","id":36370231,"id_str":"36370231","indices":[31,40]},{"screen_name":"FieryRed1","name":"Fiery Red","id":39770645,"id_str":"39770645","indices":[41,51]},{"screen_name":"SFaulknerPandO","name":"Suzanne Faulkner 👻📱🛴","id":859771153321259000,"id_str":"859771153321259009","indices":[52,67]},{"screen_name":"gather_town","name":"Gather","id":1276585698322235400,"id_str":"1276585698322235392","indices":[85,97]}],"urls":[]}</t>
  </si>
  <si>
    <t>1471214643146338309</t>
  </si>
  <si>
    <t>Wed Dec 15 20:24:39 +0000 2021</t>
  </si>
  <si>
    <t>http://twitter.com/tavoer8/statuses/1471214643146338309</t>
  </si>
  <si>
    <t>1471211994539859968</t>
  </si>
  <si>
    <t>Wed Dec 15 20:14:07 +0000 2021</t>
  </si>
  <si>
    <t>http://twitter.com/SFaulknerPandO/statuses/1471211994539859968</t>
  </si>
  <si>
    <t>1471211248083685382</t>
  </si>
  <si>
    <t>RT @SFaulknerPandO: @clairemtimmins @NomadWarMachine @LTHEchat @hintondm @FieryRed1 @gather_town A1 I’m loving it all, yes @gather_town was fab for the #SocMedHE21 conf. I’ll need to explore it more for use in learning and teaching #LTHEchat</t>
  </si>
  <si>
    <t>Wed Dec 15 20:11:09 +0000 2021</t>
  </si>
  <si>
    <t>http://twitter.com/scottturneruon/statuses/1471211248083685382</t>
  </si>
  <si>
    <t>{"hashtags":[],"symbols":[],"user_mentions":[{"screen_name":"SFaulknerPandO","name":"Suzanne Faulkner 👻📱🛴","id":859771153321259000,"id_str":"859771153321259009","indices":[3,18]},{"screen_name":"clairemtimmins","name":"Dr Claire Timmins","id":36925713,"id_str":"36925713","indices":[20,35]},{"screen_name":"NomadWarMachine","name":"Sarah Honeychurch","id":558091832,"id_str":"558091832","indices":[36,52]},{"screen_name":"LTHEchat","name":"LTHE Tweetchat","id":2659221798,"id_str":"2659221798","indices":[53,62]},{"screen_name":"hintondm","name":"Danielle M Hinton (SFHEA) 🇦🇺🇬🇧🇹🇿","id":36370231,"id_str":"36370231","indices":[63,72]},{"screen_name":"FieryRed1","name":"Fiery Red","id":39770645,"id_str":"39770645","indices":[73,83]},{"screen_name":"gather_town","name":"Gather","id":1276585698322235400,"id_str":"1276585698322235392","indices":[84,96]},{"screen_name":"gather_town","name":"Gather","id":1276585698322235400,"id_str":"1276585698322235392","indices":[123,135]}],"urls":[]}</t>
  </si>
  <si>
    <t>1471210922106662929</t>
  </si>
  <si>
    <t>Wed Dec 15 20:09:52 +0000 2021</t>
  </si>
  <si>
    <t>http://twitter.com/FieryRed1/statuses/1471210922106662929</t>
  </si>
  <si>
    <t>1471210859770916867</t>
  </si>
  <si>
    <t>@clairemtimmins @NomadWarMachine @LTHEchat @hintondm @FieryRed1 @gather_town A1 I’m loving it all, yes @gather_town was fab for the #SocMedHE21 conf. I’ll need to explore it more for use in learning and teaching #LTHEchat</t>
  </si>
  <si>
    <t>Wed Dec 15 20:09:37 +0000 2021</t>
  </si>
  <si>
    <t>36925713</t>
  </si>
  <si>
    <t>clairemtimmins</t>
  </si>
  <si>
    <t>1471209916182499328</t>
  </si>
  <si>
    <t>http://twitter.com/SFaulknerPandO/statuses/1471210859770916867</t>
  </si>
  <si>
    <t>{"hashtags":[{"text":"SocMedHE21","indices":[132,143]},{"text":"LTHEchat","indices":[212,221]}],"symbols":[],"user_mentions":[{"screen_name":"clairemtimmins","name":"Dr Claire Timmins","id":36925713,"id_str":"36925713","indices":[0,15]},{"screen_name":"NomadWarMachine","name":"Sarah Honeychurch","id":558091832,"id_str":"558091832","indices":[16,32]},{"screen_name":"LTHEchat","name":"LTHE Tweetchat","id":2659221798,"id_str":"2659221798","indices":[33,42]},{"screen_name":"hintondm","name":"Danielle M Hinton (SFHEA) 🇦🇺🇬🇧🇹🇿","id":36370231,"id_str":"36370231","indices":[43,52]},{"screen_name":"FieryRed1","name":"Fiery Red","id":39770645,"id_str":"39770645","indices":[53,63]},{"screen_name":"gather_town","name":"Gather","id":1276585698322235400,"id_str":"1276585698322235392","indices":[64,76]},{"screen_name":"gather_town","name":"Gather","id":1276585698322235400,"id_str":"1276585698322235392","indices":[103,115]}],"urls":[]}</t>
  </si>
  <si>
    <t>1471210626668183564</t>
  </si>
  <si>
    <t>RT @NomadWarMachine: @Judith_ekn @LTHEchat @hintondm @FieryRed1 @SFaulknerPandO @gather_town We ran the #SocMedHE21 conference in it yesterday #lthechat</t>
  </si>
  <si>
    <t>Wed Dec 15 20:08:41 +0000 2021</t>
  </si>
  <si>
    <t>http://twitter.com/FieryRed1/statuses/1471210626668183564</t>
  </si>
  <si>
    <t>{"hashtags":[{"text":"SocMedHE21","indices":[104,115]}],"symbols":[],"user_mentions":[{"screen_name":"NomadWarMachine","name":"Sarah Honeychurch","id":558091832,"id_str":"558091832","indices":[3,19]},{"screen_name":"Judith_ekn","name":"Dr Judith Enterkin","id":2425498854,"id_str":"2425498854","indices":[21,32]},{"screen_name":"LTHEchat","name":"LTHE Tweetchat","id":2659221798,"id_str":"2659221798","indices":[33,42]},{"screen_name":"hintondm","name":"Danielle M Hinton (SFHEA) 🇦🇺🇬🇧🇹🇿","id":36370231,"id_str":"36370231","indices":[43,52]},{"screen_name":"FieryRed1","name":"Fiery Red","id":39770645,"id_str":"39770645","indices":[53,63]},{"screen_name":"SFaulknerPandO","name":"Suzanne Faulkner 👻📱🛴","id":859771153321259000,"id_str":"859771153321259009","indices":[64,79]},{"screen_name":"gather_town","name":"Gather","id":1276585698322235400,"id_str":"1276585698322235392","indices":[80,92]}],"urls":[]}</t>
  </si>
  <si>
    <t>1471210381771259920</t>
  </si>
  <si>
    <t>@Judith_ekn @LTHEchat @hintondm @FieryRed1 @SFaulknerPandO @gather_town We ran the #SocMedHE21 conference in it yesterday #lthechat</t>
  </si>
  <si>
    <t>Wed Dec 15 20:07:43 +0000 2021</t>
  </si>
  <si>
    <t>2425498854</t>
  </si>
  <si>
    <t>Judith_ekn</t>
  </si>
  <si>
    <t>1471209804131704836</t>
  </si>
  <si>
    <t>http://twitter.com/NomadWarMachine/statuses/1471210381771259920</t>
  </si>
  <si>
    <t>{"hashtags":[{"text":"SocMedHE21","indices":[83,94]},{"text":"lthechat","indices":[122,131]}],"symbols":[],"user_mentions":[{"screen_name":"Judith_ekn","name":"Dr Judith Enterkin","id":2425498854,"id_str":"2425498854","indices":[0,11]},{"screen_name":"LTHEchat","name":"LTHE Tweetchat","id":2659221798,"id_str":"2659221798","indices":[12,21]},{"screen_name":"hintondm","name":"Danielle M Hinton (SFHEA) 🇦🇺🇬🇧🇹🇿","id":36370231,"id_str":"36370231","indices":[22,31]},{"screen_name":"FieryRed1","name":"Fiery Red","id":39770645,"id_str":"39770645","indices":[32,42]},{"screen_name":"SFaulknerPandO","name":"Suzanne Faulkner 👻📱🛴","id":859771153321259000,"id_str":"859771153321259009","indices":[43,58]},{"screen_name":"gather_town","name":"Gather","id":1276585698322235400,"id_str":"1276585698322235392","indices":[59,71]}],"urls":[]}</t>
  </si>
  <si>
    <t>1471210026014494726</t>
  </si>
  <si>
    <t>RT @rachelleeobrien: I loved recording this podcast with @KiuSum and listen to @EdBurritoPod whenever I get a chance. In case you’re wondering my love of tea endures #SocMedHE21 #academicchatter #LTHEchat #Play #games #escaperoom #education https://t.co/vpE5jhqxnu</t>
  </si>
  <si>
    <t>Wed Dec 15 20:06:18 +0000 2021</t>
  </si>
  <si>
    <t>http://twitter.com/FieryRed1/statuses/1471210026014494726</t>
  </si>
  <si>
    <t>{"hashtags":[],"symbols":[],"user_mentions":[{"screen_name":"rachelleeobrien","name":"Rachelle O’Brien MSc #SFHEA","id":43586185,"id_str":"43586185","indices":[3,19]},{"screen_name":"KiuSum","name":"Kiu Sum","id":246951711,"id_str":"246951711","indices":[57,64]},{"screen_name":"EdBurritoPod","name":"The Education Burrito","id":1301944632901873700,"id_str":"1301944632901873665","indices":[79,92]}],"urls":[]}</t>
  </si>
  <si>
    <t>1471209817884745728</t>
  </si>
  <si>
    <t>Wed Dec 15 20:05:28 +0000 2021</t>
  </si>
  <si>
    <t>http://twitter.com/FieryRed1/statuses/1471209817884745728</t>
  </si>
  <si>
    <t>1471209266333855751</t>
  </si>
  <si>
    <t>@LTHEchat @hintondm @FieryRed1 @SFaulknerPandO A1 I have to say @gather_town is lovely #lthechat #SocMedHE21</t>
  </si>
  <si>
    <t>Wed Dec 15 20:03:17 +0000 2021</t>
  </si>
  <si>
    <t>2659221798</t>
  </si>
  <si>
    <t>LTHEchat</t>
  </si>
  <si>
    <t>1471208443511914497</t>
  </si>
  <si>
    <t>http://twitter.com/NomadWarMachine/statuses/1471209266333855751</t>
  </si>
  <si>
    <t>{"hashtags":[{"text":"lthechat","indices":[87,96]},{"text":"SocMedHE21","indices":[97,108]}],"symbols":[],"user_mentions":[{"screen_name":"LTHEchat","name":"LTHE Tweetchat","id":2659221798,"id_str":"2659221798","indices":[0,9]},{"screen_name":"hintondm","name":"Danielle M Hinton (SFHEA) 🇦🇺🇬🇧🇹🇿","id":36370231,"id_str":"36370231","indices":[10,19]},{"screen_name":"FieryRed1","name":"Fiery Red","id":39770645,"id_str":"39770645","indices":[20,30]},{"screen_name":"SFaulknerPandO","name":"Suzanne Faulkner 👻📱🛴","id":859771153321259000,"id_str":"859771153321259009","indices":[31,46]},{"screen_name":"gather_town","name":"Gather","id":1276585698322235400,"id_str":"1276585698322235392","indices":[64,76]}],"urls":[]}</t>
  </si>
  <si>
    <t>1471198154288775172</t>
  </si>
  <si>
    <t>ginofransman</t>
  </si>
  <si>
    <t>RT @JIME_journal: 🙋Special Collection out now! 😃
Global OER Graduate Network –  #GO_GN  👇
https://t.co/RIG9vwYrKG 
Official launch during today's end of year celebration at 16.00 GMT!
#OpenAccess
@GOGN_OER 
@A_L_T 
#SocMedHE21 https://t.co/92V8HRZm27</t>
  </si>
  <si>
    <t>Wed Dec 15 19:19:08 +0000 2021</t>
  </si>
  <si>
    <t>595651045</t>
  </si>
  <si>
    <t>http://pbs.twimg.com/profile_images/1458577249662287877/TDuvUMUI_normal.jpg</t>
  </si>
  <si>
    <t>Port Elizabeth, South Africa</t>
  </si>
  <si>
    <t>http://twitter.com/ginofransman/statuses/1471198154288775172</t>
  </si>
  <si>
    <t>{"hashtags":[{"text":"GO_GN","indices":[80,86]}],"symbols":[],"user_mentions":[{"screen_name":"JIME_journal","name":"JIME editorial team","id":3058899046,"id_str":"3058899046","indices":[3,16]}],"urls":[{"url":"https://t.co/RIG9vwYrKG","expanded_url":"https://jime.open.ac.uk/collections/special/global-oer-graduate-network-go-gn/","display_url":"jime.open.ac.uk/collections/sp…","indices":[91,114]}]}</t>
  </si>
  <si>
    <t>1471134770306428929</t>
  </si>
  <si>
    <t>rmghannam</t>
  </si>
  <si>
    <t>Wed Dec 15 15:07:16 +0000 2021</t>
  </si>
  <si>
    <t>981539965</t>
  </si>
  <si>
    <t>http://pbs.twimg.com/profile_images/1439247183530823682/tGdvgNKN_normal.jpg</t>
  </si>
  <si>
    <t xml:space="preserve">Glasgow </t>
  </si>
  <si>
    <t>http://twitter.com/rmghannam/statuses/1471134770306428929</t>
  </si>
  <si>
    <t>1471092922137329665</t>
  </si>
  <si>
    <t>RT @debbaff: @tavoer8 @suebecks @SFaulknerPandO @belld17 @SocMedHE It was lovely to have you there and you asked some great questions ! 🤗 #socmedhe21</t>
  </si>
  <si>
    <t>Wed Dec 15 12:20:58 +0000 2021</t>
  </si>
  <si>
    <t>http://twitter.com/SFaulknerPandO/statuses/1471092922137329665</t>
  </si>
  <si>
    <t>{"hashtags":[],"symbols":[],"user_mentions":[{"screen_name":"debbaff","name":"Deb Baff 🤗 💖 🦄","id":231750350,"id_str":"231750350","indices":[3,11]},{"screen_name":"tavoer8","name":"Gustavo Espinoza Ramos","id":3882798321,"id_str":"3882798321","indices":[13,21]},{"screen_name":"suebecks","name":"Sue Beckingham 🎓 💻 💡","id":34904126,"id_str":"34904126","indices":[22,31]},{"screen_name":"SFaulknerPandO","name":"Suzanne Faulkner 👻📱🛴","id":859771153321259000,"id_str":"859771153321259009","indices":[32,47]},{"screen_name":"belld17","name":"Dawne","id":1274404952,"id_str":"1274404952","indices":[48,56]},{"screen_name":"SocMedHE","name":"Social Media for Learning in Higher Education","id":3346395670,"id_str":"3346395670","indices":[57,66]}],"urls":[]}</t>
  </si>
  <si>
    <t>1471089366088966146</t>
  </si>
  <si>
    <t>@tavoer8 @suebecks @SFaulknerPandO @belld17 @SocMedHE It was lovely to have you there and you asked some great questions ! 🤗 #socmedhe21</t>
  </si>
  <si>
    <t>Wed Dec 15 12:06:51 +0000 2021</t>
  </si>
  <si>
    <t>1470878815299715073</t>
  </si>
  <si>
    <t>http://twitter.com/debbaff/statuses/1471089366088966146</t>
  </si>
  <si>
    <t>{"hashtags":[{"text":"socmedhe21","indices":[125,136]}],"symbols":[],"user_mentions":[{"screen_name":"tavoer8","name":"Gustavo Espinoza Ramos","id":3882798321,"id_str":"3882798321","indices":[0,8]},{"screen_name":"suebecks","name":"Sue Beckingham 🎓 💻 💡","id":34904126,"id_str":"34904126","indices":[9,18]},{"screen_name":"SFaulknerPandO","name":"Suzanne Faulkner 👻📱🛴","id":859771153321259000,"id_str":"859771153321259009","indices":[19,34]},{"screen_name":"belld17","name":"Dawne","id":1274404952,"id_str":"1274404952","indices":[35,43]},{"screen_name":"SocMedHE","name":"Social Media for Learning in Higher Education","id":3346395670,"id_str":"3346395670","indices":[44,53]}],"urls":[]}</t>
  </si>
  <si>
    <t>1471082543353298950</t>
  </si>
  <si>
    <t>EdBurritoPod</t>
  </si>
  <si>
    <t>Wed Dec 15 11:39:44 +0000 2021</t>
  </si>
  <si>
    <t>1301944632901873665</t>
  </si>
  <si>
    <t>http://pbs.twimg.com/profile_images/1309880796405272576/ZQKq8yVU_normal.jpg</t>
  </si>
  <si>
    <t>http://twitter.com/EdBurritoPod/statuses/1471082543353298950</t>
  </si>
  <si>
    <t>1471038294679035905</t>
  </si>
  <si>
    <t>GlennAdamHurst</t>
  </si>
  <si>
    <t>RT @tavoer8: An inspirational example when using #TikTok videos and Systems Thinking to enhance #public and student #engagement with #chemistry. #Creativity is a key element to implement new pedagogical approaches and tools @GlennAdamHurst from @UniOfYork @SocMedHE #SocMedHE21 https://t.co/OHkdRrPp4E</t>
  </si>
  <si>
    <t>Wed Dec 15 08:43:54 +0000 2021</t>
  </si>
  <si>
    <t>3172433128</t>
  </si>
  <si>
    <t>http://pbs.twimg.com/profile_images/1463970218531819522/7x_vVjy8_normal.jpg</t>
  </si>
  <si>
    <t>http://twitter.com/GlennAdamHurst/statuses/1471038294679035905</t>
  </si>
  <si>
    <t>{"hashtags":[{"text":"TikTok","indices":[49,56]},{"text":"public","indices":[96,103]},{"text":"engagement","indices":[116,127]}],"symbols":[],"user_mentions":[{"screen_name":"tavoer8","name":"Gustavo Espinoza Ramos","id":3882798321,"id_str":"3882798321","indices":[3,11]}],"urls":[]}</t>
  </si>
  <si>
    <t>1471023915988398085</t>
  </si>
  <si>
    <t>RT @suebecks: Love this @Sarah__Hallam and @rachelleeobrien 
A brilliant output from their 'Stop! Story Time' workshop at #SocMedHE21 https://t.co/ugvoGke9ne</t>
  </si>
  <si>
    <t>Wed Dec 15 07:46:46 +0000 2021</t>
  </si>
  <si>
    <t>http://twitter.com/SocMedHE/statuses/1471023915988398085</t>
  </si>
  <si>
    <t>{"hashtags":[{"text":"SocMedHE21","indices":[122,133]}],"symbols":[],"user_mentions":[{"screen_name":"suebecks","name":"Sue Beckingham 🎓 💻 💡","id":34904126,"id_str":"34904126","indices":[3,12]},{"screen_name":"Sarah__Hallam","name":"Sarah Hallam","id":204746761,"id_str":"204746761","indices":[24,38]},{"screen_name":"rachelleeobrien","name":"Rachelle O’Brien MSc #SFHEA","id":43586185,"id_str":"43586185","indices":[43,59]}],"urls":[]}</t>
  </si>
  <si>
    <t>1471023859327549441</t>
  </si>
  <si>
    <t>RT @tavoer8: Thank you so much for all the valuable #advice when using #socialmedia in HE: students' #expectations, institutional support, professional development, supportive #network of colleagues, snapchat, LinkedIn Twitter @suebecks @SFaulknerPandO @belld17 @debbaff @SocMedHE #SocMedHE21 https://t.co/Ahn3aeuVq3</t>
  </si>
  <si>
    <t>Wed Dec 15 07:46:33 +0000 2021</t>
  </si>
  <si>
    <t>http://twitter.com/SocMedHE/statuses/1471023859327549441</t>
  </si>
  <si>
    <t>{"hashtags":[{"text":"advice","indices":[52,59]},{"text":"socialmedia","indices":[71,83]},{"text":"expectations","indices":[101,114]}],"symbols":[],"user_mentions":[{"screen_name":"tavoer8","name":"Gustavo Espinoza Ramos","id":3882798321,"id_str":"3882798321","indices":[3,11]}],"urls":[]}</t>
  </si>
  <si>
    <t>1471023765781889024</t>
  </si>
  <si>
    <t>RT @clairemtimmins: Presentation done. Thanks #SocMedHE21 listeners for your questions and excellent suggestions @PlayCraftLearn https://t.co/ZxmjUZLgdV</t>
  </si>
  <si>
    <t>Wed Dec 15 07:46:10 +0000 2021</t>
  </si>
  <si>
    <t>http://twitter.com/SocMedHE/statuses/1471023765781889024</t>
  </si>
  <si>
    <t>{"hashtags":[{"text":"SocMedHE21","indices":[46,57]}],"symbols":[],"user_mentions":[{"screen_name":"clairemtimmins","name":"Dr Claire Timmins","id":36925713,"id_str":"36925713","indices":[3,18]},{"screen_name":"PlayCraftLearn","name":"Minecraft: Education Edition","id":3253758956,"id_str":"3253758956","indices":[113,128]}],"urls":[]}</t>
  </si>
  <si>
    <t>1471023665756184576</t>
  </si>
  <si>
    <t>RT @belld17: Join us in the Student Union #socmedhe21 @Sarah__Hallam @SFaulknerPandO @suebecks @debbaff https://t.co/Pf2X9Y8p6x</t>
  </si>
  <si>
    <t>Wed Dec 15 07:45:46 +0000 2021</t>
  </si>
  <si>
    <t>http://twitter.com/SocMedHE/statuses/1471023665756184576</t>
  </si>
  <si>
    <t>{"hashtags":[{"text":"socmedhe21","indices":[42,53]}],"symbols":[],"user_mentions":[{"screen_name":"belld17","name":"Dawne","id":1274404952,"id_str":"1274404952","indices":[3,11]},{"screen_name":"Sarah__Hallam","name":"Sarah Hallam","id":204746761,"id_str":"204746761","indices":[54,68]},{"screen_name":"SFaulknerPandO","name":"Suzanne Faulkner 👻📱🛴","id":859771153321259000,"id_str":"859771153321259009","indices":[69,84]},{"screen_name":"suebecks","name":"Sue Beckingham 🎓 💻 💡","id":34904126,"id_str":"34904126","indices":[85,94]},{"screen_name":"debbaff","name":"Deb Baff 🤗 💖 🦄","id":231750350,"id_str":"231750350","indices":[95,103]}],"urls":[],"media":[{"id":1470704712072712200,"id_str":"1470704712072712198","indices":[104,127],"media_url":"http://pbs.twimg.com/media/FGj-JLyWUAYnF3B.jpg","media_url_https":"https://pbs.twimg.com/media/FGj-JLyWUAYnF3B.jpg","url":"https://t.co/Pf2X9Y8p6x","display_url":"pic.twitter.com/Pf2X9Y8p6x","expanded_url":"https://twitter.com/belld17/status/1470705120761548801/photo/1","type":"photo","sizes":{"thumb":{"w":150,"h":150,"resize":"crop"},"large":{"w":1835,"h":924,"resize":"fit"},"small":{"w":680,"h":342,"resize":"fit"},"medium":{"w":1200,"h":604,"resize":"fit"}},"source_status_id":1470705120761548800,"source_status_id_str":"1470705120761548801","source_user_id":1274404952,"source_user_id_str":"1274404952"}]}</t>
  </si>
  <si>
    <t>1471023555882196994</t>
  </si>
  <si>
    <t>RT @DrLeeCoutts: Attending a conference being hosted on @gather_town - @kate_wall98 maybe an idea for the next Doctorate  Showcase?! #SocMedHE21</t>
  </si>
  <si>
    <t>Wed Dec 15 07:45:20 +0000 2021</t>
  </si>
  <si>
    <t>http://twitter.com/SocMedHE/statuses/1471023555882196994</t>
  </si>
  <si>
    <t>{"hashtags":[],"symbols":[],"user_mentions":[{"screen_name":"DrLeeCoutts","name":"Dr Lee Coutts","id":783659789008199700,"id_str":"783659789008199682","indices":[3,15]},{"screen_name":"gather_town","name":"Gather","id":1276585698322235400,"id_str":"1276585698322235392","indices":[56,68]},{"screen_name":"kate_wall98","name":"Prof Kate Wall","id":4177758509,"id_str":"4177758509","indices":[71,83]}],"urls":[]}</t>
  </si>
  <si>
    <t>1471023328861343747</t>
  </si>
  <si>
    <t>@tavoer8 @NomadWarMachine @dataeducata @gather_town Escape rooms are fab aren’t they? We are delighted that you enjoyed the session! #SocMedHE21</t>
  </si>
  <si>
    <t>Wed Dec 15 07:44:26 +0000 2021</t>
  </si>
  <si>
    <t>1470872259241910279</t>
  </si>
  <si>
    <t>http://twitter.com/SocMedHE/statuses/1471023328861343747</t>
  </si>
  <si>
    <t>{"hashtags":[{"text":"SocMedHE21","indices":[133,144]}],"symbols":[],"user_mentions":[{"screen_name":"tavoer8","name":"Gustavo Espinoza Ramos","id":3882798321,"id_str":"3882798321","indices":[0,8]},{"screen_name":"NomadWarMachine","name":"Sarah Honeychurch","id":558091832,"id_str":"558091832","indices":[9,25]},{"screen_name":"dataeducata","name":"Matt Offord","id":1101513545072689200,"id_str":"1101513545072689152","indices":[26,38]},{"screen_name":"gather_town","name":"Gather","id":1276585698322235400,"id_str":"1276585698322235392","indices":[39,51]}],"urls":[]}</t>
  </si>
  <si>
    <t>1471022135422246912</t>
  </si>
  <si>
    <t>thatpsychprof</t>
  </si>
  <si>
    <t>Wed Dec 15 07:39:42 +0000 2021</t>
  </si>
  <si>
    <t>39835900</t>
  </si>
  <si>
    <t>http://pbs.twimg.com/profile_images/1416190188103946241/ShwRK1NZ_normal.jpg</t>
  </si>
  <si>
    <t>Unceded Coast Salish Territory</t>
  </si>
  <si>
    <t>http://twitter.com/thatpsychprof/statuses/1471022135422246912</t>
  </si>
  <si>
    <t>1471021465055154176</t>
  </si>
  <si>
    <t>AlgersAnne</t>
  </si>
  <si>
    <t>Wed Dec 15 07:37:02 +0000 2021</t>
  </si>
  <si>
    <t>2175656715</t>
  </si>
  <si>
    <t>http://pbs.twimg.com/profile_images/499927462357106688/whcfM2uz_normal.jpeg</t>
  </si>
  <si>
    <t>Öckerö, Sverige</t>
  </si>
  <si>
    <t>http://twitter.com/AlgersAnne/statuses/1471021465055154176</t>
  </si>
  <si>
    <t>1471018194194341891</t>
  </si>
  <si>
    <t>@williamsoo @debbaff @suebecks @belld17 @Sarah__Hallam Hi @williamsoo we used @gather_town for the #SocMedHE21 conference. It worked really well.</t>
  </si>
  <si>
    <t>Wed Dec 15 07:24:02 +0000 2021</t>
  </si>
  <si>
    <t>7830942</t>
  </si>
  <si>
    <t>williamsoo</t>
  </si>
  <si>
    <t>1470749209225695232</t>
  </si>
  <si>
    <t>http://twitter.com/SFaulknerPandO/statuses/1471018194194341891</t>
  </si>
  <si>
    <t>{"hashtags":[{"text":"SocMedHE21","indices":[99,110]}],"symbols":[],"user_mentions":[{"screen_name":"williamsoo","name":"Dr William Soo","id":7830942,"id_str":"7830942","indices":[0,11]},{"screen_name":"debbaff","name":"Deb Baff 🤗 💖 🦄","id":231750350,"id_str":"231750350","indices":[12,20]},{"screen_name":"suebecks","name":"Sue Beckingham 🎓 💻 💡","id":34904126,"id_str":"34904126","indices":[21,30]},{"screen_name":"belld17","name":"Dawne","id":1274404952,"id_str":"1274404952","indices":[31,39]},{"screen_name":"Sarah__Hallam","name":"Sarah Hallam","id":204746761,"id_str":"204746761","indices":[40,54]},{"screen_name":"williamsoo","name":"Dr William Soo","id":7830942,"id_str":"7830942","indices":[58,69]},{"screen_name":"gather_town","name":"Gather","id":1276585698322235400,"id_str":"1276585698322235392","indices":[78,90]}],"urls":[]}</t>
  </si>
  <si>
    <t>1471017855554629639</t>
  </si>
  <si>
    <t>ShamuStirling</t>
  </si>
  <si>
    <t>RT @clairemtimmins: Last minute shift in our final session, @DrLeeCoutts from @UniStrathclyde is presenting on use of OneNote for Professional Practice folios (replacing 1000s of paper files) #SocMedHE21</t>
  </si>
  <si>
    <t>Wed Dec 15 07:22:41 +0000 2021</t>
  </si>
  <si>
    <t>246419661</t>
  </si>
  <si>
    <t>http://pbs.twimg.com/profile_images/644994208433078272/HHb3ECTX_normal.jpg</t>
  </si>
  <si>
    <t>Scotland</t>
  </si>
  <si>
    <t>http://twitter.com/ShamuStirling/statuses/1471017855554629639</t>
  </si>
  <si>
    <t>{"hashtags":[],"symbols":[],"user_mentions":[{"screen_name":"clairemtimmins","name":"Dr Claire Timmins","id":36925713,"id_str":"36925713","indices":[3,18]},{"screen_name":"DrLeeCoutts","name":"Dr Lee Coutts","id":783659789008199700,"id_str":"783659789008199682","indices":[60,72]},{"screen_name":"UniStrathclyde","name":"University of Strathclyde","id":23055105,"id_str":"23055105","indices":[78,93]}],"urls":[]}</t>
  </si>
  <si>
    <t>1471009236809302020</t>
  </si>
  <si>
    <t>finneyivan1963</t>
  </si>
  <si>
    <t>RT @OliviaKellyOU: So great to be attending and presenting at #SocMedHE21 today. Loving the #GatherTown setup. As always at this conference the biggest problem is having to decide which sessions to watch and which to miss 😪 I want to see them all!</t>
  </si>
  <si>
    <t>Wed Dec 15 06:48:26 +0000 2021</t>
  </si>
  <si>
    <t>778102762630475776</t>
  </si>
  <si>
    <t>http://pbs.twimg.com/profile_images/1239646859653677056/nwASXO3Q_normal.jpg</t>
  </si>
  <si>
    <t>England, United Kingdom</t>
  </si>
  <si>
    <t>http://twitter.com/finneyivan1963/statuses/1471009236809302020</t>
  </si>
  <si>
    <t>{"hashtags":[{"text":"SocMedHE21","indices":[62,73]},{"text":"GatherTown","indices":[92,103]}],"symbols":[],"user_mentions":[{"screen_name":"OliviaKellyOU","name":"Olivia Kelly","id":900813213952081900,"id_str":"900813213952081920","indices":[3,17]}],"urls":[]}</t>
  </si>
  <si>
    <t>1471000679363891205</t>
  </si>
  <si>
    <t>Wed Dec 15 06:14:26 +0000 2021</t>
  </si>
  <si>
    <t>http://twitter.com/FieryRed1/statuses/1471000679363891205</t>
  </si>
  <si>
    <t>1471000607863549953</t>
  </si>
  <si>
    <t>Wed Dec 15 06:14:09 +0000 2021</t>
  </si>
  <si>
    <t>http://twitter.com/FieryRed1/statuses/1471000607863549953</t>
  </si>
  <si>
    <t>1471000558282719232</t>
  </si>
  <si>
    <t>RT @scottturneruon: Ok I wanted to be the first, but I hope not last, to get a social network map out today for #socmedhe21 https://t.co/Q54uIYpd08</t>
  </si>
  <si>
    <t>Wed Dec 15 06:13:57 +0000 2021</t>
  </si>
  <si>
    <t>http://twitter.com/FieryRed1/statuses/1471000558282719232</t>
  </si>
  <si>
    <t>{"hashtags":[{"text":"socmedhe21","indices":[112,123]}],"symbols":[],"user_mentions":[{"screen_name":"scottturneruon","name":"Dr Scott Turner","id":56366858,"id_str":"56366858","indices":[3,18]}],"urls":[]}</t>
  </si>
  <si>
    <t>1471000512749264896</t>
  </si>
  <si>
    <t>RT @suebecks: Brilliant presentation from @LauraR251 and @LTDatEHU on developing an inclusive learning community through blogging with students interns. Some great work from the student 'social media vlog blog squad'! #SocMedHE21</t>
  </si>
  <si>
    <t>Wed Dec 15 06:13:46 +0000 2021</t>
  </si>
  <si>
    <t>http://twitter.com/FieryRed1/statuses/1471000512749264896</t>
  </si>
  <si>
    <t>{"hashtags":[],"symbols":[],"user_mentions":[{"screen_name":"suebecks","name":"Sue Beckingham 🎓 💻 💡","id":34904126,"id_str":"34904126","indices":[3,12]},{"screen_name":"LauraR251","name":"Laura R","id":1142439457498570800,"id_str":"1142439457498570757","indices":[42,52]},{"screen_name":"LTDatEHU","name":"LTD @ Edge Hill","id":169931537,"id_str":"169931537","indices":[57,66]}],"urls":[]}</t>
  </si>
  <si>
    <t>1470933635205406723</t>
  </si>
  <si>
    <t>Wed Dec 15 01:48:01 +0000 2021</t>
  </si>
  <si>
    <t>http://twitter.com/scottturneruon/statuses/1470933635205406723</t>
  </si>
  <si>
    <t>1470929389437300740</t>
  </si>
  <si>
    <t>kovescence</t>
  </si>
  <si>
    <t>#socmedhe OR #socmedhe21 Twitter NodeXL SNA Map and Report for Tuesday, 14 December 2021 at 20:43 UT https://t.co/UYsqDuZOjz #socmedhe</t>
  </si>
  <si>
    <t>Wed Dec 15 01:31:09 +0000 2021</t>
  </si>
  <si>
    <t>2183060372</t>
  </si>
  <si>
    <t>&lt;a href="https://paper.li" rel="nofollow"&gt;Paper.li&lt;/a&gt;</t>
  </si>
  <si>
    <t>http://pbs.twimg.com/profile_images/787449308278906881/TzYQA3XU_normal.jpg</t>
  </si>
  <si>
    <t>Michigan</t>
  </si>
  <si>
    <t>http://twitter.com/kovescence/statuses/1470929389437300740</t>
  </si>
  <si>
    <t>{"hashtags":[{"text":"socmedhe","indices":[0,9]},{"text":"socmedhe21","indices":[13,24]},{"text":"socmedhe","indices":[125,134]}],"symbols":[],"user_mentions":[],"urls":[{"url":"https://t.co/UYsqDuZOjz","expanded_url":"https://nodexlgraphgallery.org/Pages/Graph.aspx?graphID=268359","display_url":"nodexlgraphgallery.org/Pages/Graph.as…","indices":[101,124]}]}</t>
  </si>
  <si>
    <t>1470903282210070531</t>
  </si>
  <si>
    <t>RT @this0499154500: #socmedhe OR #socmedhe21 via NodeXL https://t.co/BHmKpTTXnA
@socmedhe
@nomadwarmachine
@alexgspiers
@clairemtimmins
@sfaulknerpando
@suebecks
@andrewmid
@kiusum
@gather_town
@edburritopod
Top hashtags:
#socmedhe21
#socmedhe
#highered
#go_gn
#lthechat
#edtech /</t>
  </si>
  <si>
    <t>Tue Dec 14 23:47:25 +0000 2021</t>
  </si>
  <si>
    <t>http://twitter.com/this0499154500/statuses/1470903282210070531</t>
  </si>
  <si>
    <t>{"hashtags":[{"text":"socmedhe","indices":[20,29]},{"text":"socmedhe21","indices":[33,44]}],"symbols":[],"user_mentions":[{"screen_name":"this0499154500","name":"Tree Wise Monkey","id":1443840264213311500,"id_str":"1443840264213311536","indices":[3,18]},{"screen_name":"SocMedHE","name":"Social Media for Learning in Higher Education","id":3346395670,"id_str":"3346395670","indices":[80,89]},{"screen_name":"NomadWarMachine","name":"Sarah Honeychurch","id":558091832,"id_str":"558091832","indices":[90,106]},{"screen_name":"alexgspiers","name":"Alex Spiers","id":1056578767,"id_str":"1056578767","indices":[107,119]},{"screen_name":"clairemtimmins","name":"Dr Claire Timmins","id":36925713,"id_str":"36925713","indices":[120,135]}],"urls":[{"url":"https://t.co/BHmKpTTXnA","expanded_url":"https://bit.ly/322lGVM","display_url":"bit.ly/322lGVM","indices":[56,79]}]}</t>
  </si>
  <si>
    <t>1470902900784254976</t>
  </si>
  <si>
    <t>Tue Dec 14 23:45:54 +0000 2021</t>
  </si>
  <si>
    <t>http://twitter.com/superteamup/statuses/1470902900784254976</t>
  </si>
  <si>
    <t>1470902844094099461</t>
  </si>
  <si>
    <t>#socmedhe OR #socmedhe21 via NodeXL https://t.co/BHmKpTTXnA
@socmedhe
@nomadwarmachine
@alexgspiers
@clairemtimmins
@sfaulknerpando
@suebecks
@andrewmid
@kiusum
@gather_town
@edburritopod
Top hashtags:
#socmedhe21
#socmedhe
#highered
#go_gn
#lthechat
#edtech /</t>
  </si>
  <si>
    <t>Tue Dec 14 23:45:40 +0000 2021</t>
  </si>
  <si>
    <t>http://twitter.com/this0499154500/statuses/1470902844094099461</t>
  </si>
  <si>
    <t>{"hashtags":[{"text":"socmedhe","indices":[0,9]},{"text":"socmedhe21","indices":[13,24]},{"text":"socmedhe21","indices":[203,214]},{"text":"socmedhe","indices":[215,224]},{"text":"highered","indices":[225,234]},{"text":"go_gn","indices":[235,241]},{"text":"lthechat","indices":[242,251]},{"text":"edtech","indices":[252,259]}],"symbols":[],"user_mentions":[{"screen_name":"SocMedHE","name":"Social Media for Learning in Higher Education","id":3346395670,"id_str":"3346395670","indices":[60,69]},{"screen_name":"NomadWarMachine","name":"Sarah Honeychurch","id":558091832,"id_str":"558091832","indices":[70,86]},{"screen_name":"alexgspiers","name":"Alex Spiers","id":1056578767,"id_str":"1056578767","indices":[87,99]},{"screen_name":"clairemtimmins","name":"Dr Claire Timmins","id":36925713,"id_str":"36925713","indices":[100,115]},{"screen_name":"SFaulknerPandO","name":"Suzanne Faulkner 👻📱🛴","id":859771153321259000,"id_str":"859771153321259009","indices":[116,131]},{"screen_name":"suebecks","name":"Sue Beckingham 🎓 💻 💡","id":34904126,"id_str":"34904126","indices":[132,141]},{"screen_name":"andrewmid","name":"Andrew Middleton","id":800614,"id_str":"800614","indices":[142,152]},{"screen_name":"KiuSum","name":"Kiu Sum","id":246951711,"id_str":"246951711","indices":[153,160]},{"screen_name":"gather_town","name":"Gather","id":1276585698322235400,"id_str":"1276585698322235392","indices":[161,173]},{"screen_name":"EdBurritoPod","name":"The Education Burrito","id":1301944632901873700,"id_str":"1301944632901873665","indices":[174,187]}],"urls":[{"url":"https://t.co/BHmKpTTXnA","expanded_url":"https://bit.ly/322lGVM","display_url":"bit.ly/322lGVM","indices":[36,59]}]}</t>
  </si>
  <si>
    <t>1470896803625283593</t>
  </si>
  <si>
    <t>dataeducata</t>
  </si>
  <si>
    <t>RT @tavoer8: I enjoyed the use of a scape room as a staff-student #partnerships to improve students’ #digital confidence @nomadwarmachine @dataeducata. A virtual space thanks to @gather_town #Game Based Learning @SocMedHE #SocMedHE21 https://t.co/FKvAJPBrl9</t>
  </si>
  <si>
    <t>Tue Dec 14 23:21:40 +0000 2021</t>
  </si>
  <si>
    <t>1101513545072689152</t>
  </si>
  <si>
    <t>http://pbs.twimg.com/profile_images/1468601579674685445/L6r2t52x_normal.jpg</t>
  </si>
  <si>
    <t>http://twitter.com/dataeducata/statuses/1470896803625283593</t>
  </si>
  <si>
    <t>{"hashtags":[{"text":"partnerships","indices":[66,79]},{"text":"digital","indices":[101,109]}],"symbols":[],"user_mentions":[{"screen_name":"tavoer8","name":"Gustavo Espinoza Ramos","id":3882798321,"id_str":"3882798321","indices":[3,11]},{"screen_name":"NomadWarMachine","name":"Sarah Honeychurch","id":558091832,"id_str":"558091832","indices":[121,137]}],"urls":[]}</t>
  </si>
  <si>
    <t>1470894950812426247</t>
  </si>
  <si>
    <t>Averil50</t>
  </si>
  <si>
    <t>Tue Dec 14 23:14:18 +0000 2021</t>
  </si>
  <si>
    <t>88294920</t>
  </si>
  <si>
    <t>http://pbs.twimg.com/profile_images/474104093393186816/dwGj0v54_normal.jpeg</t>
  </si>
  <si>
    <t>Hitchin</t>
  </si>
  <si>
    <t>http://twitter.com/Averil50/statuses/1470894950812426247</t>
  </si>
  <si>
    <t>1470892570716819459</t>
  </si>
  <si>
    <t>Tue Dec 14 23:04:51 +0000 2021</t>
  </si>
  <si>
    <t>http://twitter.com/SocMedHE/statuses/1470892570716819459</t>
  </si>
  <si>
    <t>1470891867277606923</t>
  </si>
  <si>
    <t>Gabby3_3_3</t>
  </si>
  <si>
    <t>RT @tavoer8: It was so interesting to see how #Instagram was to engage #students and alumni and improve the sense of #community by showcasing aspirational #role models. Another good example of staff-student #partnerships @Nina_Walker00 and @Gabby3_3_3 from @UniofHerts @SocMedHE #SocMedHE21 https://t.co/ROeitCdCoH</t>
  </si>
  <si>
    <t>Tue Dec 14 23:02:03 +0000 2021</t>
  </si>
  <si>
    <t>32924710</t>
  </si>
  <si>
    <t>http://pbs.twimg.com/profile_images/1394322820834996225/0CikoDAB_normal.jpg</t>
  </si>
  <si>
    <t>http://twitter.com/Gabby3_3_3/statuses/1470891867277606923</t>
  </si>
  <si>
    <t>{"hashtags":[{"text":"Instagram","indices":[46,56]},{"text":"students","indices":[71,80]},{"text":"community","indices":[117,127]}],"symbols":[],"user_mentions":[{"screen_name":"tavoer8","name":"Gustavo Espinoza Ramos","id":3882798321,"id_str":"3882798321","indices":[3,11]}],"urls":[]}</t>
  </si>
  <si>
    <t>1470890622466801668</t>
  </si>
  <si>
    <t>Tue Dec 14 22:57:06 +0000 2021</t>
  </si>
  <si>
    <t>http://twitter.com/SFaulknerPandO/statuses/1470890622466801668</t>
  </si>
  <si>
    <t>1470890601596047364</t>
  </si>
  <si>
    <t>SolsticeCETL</t>
  </si>
  <si>
    <t>RT @suebecks: Looking forward to our fireside chat at @SocMedHE today with @debbaff @SFaulknerPandO @belld17 @Sarah__Hallam and @rachelleeobrien #SocMedHE21 https://t.co/ChSmp9gEYx</t>
  </si>
  <si>
    <t>Tue Dec 14 22:57:01 +0000 2021</t>
  </si>
  <si>
    <t>17674846</t>
  </si>
  <si>
    <t>http://pbs.twimg.com/profile_images/444719379/SolsticeLogo_normal.jpg</t>
  </si>
  <si>
    <t>Edge Hill University, Ormskirk</t>
  </si>
  <si>
    <t>http://twitter.com/SolsticeCETL/statuses/1470890601596047364</t>
  </si>
  <si>
    <t>{"hashtags":[],"symbols":[],"user_mentions":[{"screen_name":"suebecks","name":"Sue Beckingham 🎓 💻 💡","id":34904126,"id_str":"34904126","indices":[3,12]},{"screen_name":"SocMedHE","name":"Social Media for Learning in Higher Education","id":3346395670,"id_str":"3346395670","indices":[54,63]},{"screen_name":"debbaff","name":"Deb Baff 🤗 💖 🦄","id":231750350,"id_str":"231750350","indices":[75,83]},{"screen_name":"SFaulknerPandO","name":"Suzanne Faulkner 👻📱🛴","id":859771153321259000,"id_str":"859771153321259009","indices":[84,99]},{"screen_name":"belld17","name":"Dawne","id":1274404952,"id_str":"1274404952","indices":[100,108]},{"screen_name":"Sarah__Hallam","name":"Sarah Hallam","id":204746761,"id_str":"204746761","indices":[109,123]}],"urls":[]}</t>
  </si>
  <si>
    <t>1470890534617194497</t>
  </si>
  <si>
    <t>A brilliant day! Watch out over the next few days as some of the presentations are shared on the @NTRepository #SocMedHE21 https://t.co/KprXsDDk9n</t>
  </si>
  <si>
    <t>Tue Dec 14 22:56:45 +0000 2021</t>
  </si>
  <si>
    <t>http://twitter.com/NTRepository/statuses/1470890534617194497</t>
  </si>
  <si>
    <t>{"hashtags":[{"text":"SocMedHE21","indices":[111,122]}],"symbols":[],"user_mentions":[{"screen_name":"NTRepository","name":"The National Teaching Repository","id":1269949194292297700,"id_str":"1269949194292297728","indices":[97,110]}],"urls":[{"url":"https://t.co/KprXsDDk9n","expanded_url":"https://twitter.com/SocMedHE/status/1470804014031847436","display_url":"twitter.com/SocMedHE/statu…","indices":[123,146]}]}</t>
  </si>
  <si>
    <t>1470889630614667265</t>
  </si>
  <si>
    <t>RT @suebecks: @tavoer8 @SFaulknerPandO @belld17 @debbaff @SocMedHE Thanks for your great questions! #SocMedHE21</t>
  </si>
  <si>
    <t>Tue Dec 14 22:53:10 +0000 2021</t>
  </si>
  <si>
    <t>http://twitter.com/SFaulknerPandO/statuses/1470889630614667265</t>
  </si>
  <si>
    <t>{"hashtags":[{"text":"SocMedHE21","indices":[100,111]}],"symbols":[],"user_mentions":[{"screen_name":"suebecks","name":"Sue Beckingham 🎓 💻 💡","id":34904126,"id_str":"34904126","indices":[3,12]},{"screen_name":"tavoer8","name":"Gustavo Espinoza Ramos","id":3882798321,"id_str":"3882798321","indices":[14,22]},{"screen_name":"SFaulknerPandO","name":"Suzanne Faulkner 👻📱🛴","id":859771153321259000,"id_str":"859771153321259009","indices":[23,38]},{"screen_name":"belld17","name":"Dawne","id":1274404952,"id_str":"1274404952","indices":[39,47]},{"screen_name":"debbaff","name":"Deb Baff 🤗 💖 🦄","id":231750350,"id_str":"231750350","indices":[48,56]},{"screen_name":"SocMedHE","name":"Social Media for Learning in Higher Education","id":3346395670,"id_str":"3346395670","indices":[57,66]}],"urls":[]}</t>
  </si>
  <si>
    <t>1470886053619904522</t>
  </si>
  <si>
    <t>@tavoer8 @suebecks @belld17 @debbaff @SocMedHE I’m delighted that you found it useful! Every day is a school day at #SocMedHE21! Thank you for your participation!</t>
  </si>
  <si>
    <t>Tue Dec 14 22:38:57 +0000 2021</t>
  </si>
  <si>
    <t>1470885245931163659</t>
  </si>
  <si>
    <t>http://twitter.com/SFaulknerPandO/statuses/1470886053619904522</t>
  </si>
  <si>
    <t>{"hashtags":[{"text":"SocMedHE21","indices":[116,127]}],"symbols":[],"user_mentions":[{"screen_name":"tavoer8","name":"Gustavo Espinoza Ramos","id":3882798321,"id_str":"3882798321","indices":[0,8]},{"screen_name":"suebecks","name":"Sue Beckingham 🎓 💻 💡","id":34904126,"id_str":"34904126","indices":[9,18]},{"screen_name":"belld17","name":"Dawne","id":1274404952,"id_str":"1274404952","indices":[19,27]},{"screen_name":"debbaff","name":"Deb Baff 🤗 💖 🦄","id":231750350,"id_str":"231750350","indices":[28,36]},{"screen_name":"SocMedHE","name":"Social Media for Learning in Higher Education","id":3346395670,"id_str":"3346395670","indices":[37,46]}],"urls":[]}</t>
  </si>
  <si>
    <t>1470884603619692557</t>
  </si>
  <si>
    <t>RT @scottturneruon: 8 days in #socmedhe OR #socmedhe21 via NodeXL https://t.co/II7zxfsh5Q
@socmedhe
@nomadwarmachine
@alexgspiers
@clairemtimmins
@sfaulknerpando
@suebecks
@andrewmid
@kiusum
@gather_town
@edburritopod
Top hashtags:
#socmedhe21
#socmedhe
#highered
#go_gn
#lthechat
#edtech /</t>
  </si>
  <si>
    <t>Tue Dec 14 22:33:11 +0000 2021</t>
  </si>
  <si>
    <t>http://twitter.com/suebecks/statuses/1470884603619692557</t>
  </si>
  <si>
    <t>{"hashtags":[{"text":"socmedhe","indices":[30,39]},{"text":"socmedhe21","indices":[43,54]}],"symbols":[],"user_mentions":[{"screen_name":"scottturneruon","name":"Dr Scott Turner","id":56366858,"id_str":"56366858","indices":[3,18]},{"screen_name":"SocMedHE","name":"Social Media for Learning in Higher Education","id":3346395670,"id_str":"3346395670","indices":[90,99]},{"screen_name":"NomadWarMachine","name":"Sarah Honeychurch","id":558091832,"id_str":"558091832","indices":[100,116]},{"screen_name":"alexgspiers","name":"Alex Spiers","id":1056578767,"id_str":"1056578767","indices":[117,129]}],"urls":[{"url":"https://t.co/II7zxfsh5Q","expanded_url":"https://bit.ly/322lGVM","display_url":"bit.ly/322lGVM","indices":[66,89]}]}</t>
  </si>
  <si>
    <t>1470884465627082753</t>
  </si>
  <si>
    <t>@tavoer8 @SFaulknerPandO @belld17 @debbaff @SocMedHE Thanks for your great questions! #SocMedHE21</t>
  </si>
  <si>
    <t>Tue Dec 14 22:32:38 +0000 2021</t>
  </si>
  <si>
    <t>http://twitter.com/suebecks/statuses/1470884465627082753</t>
  </si>
  <si>
    <t>{"hashtags":[{"text":"SocMedHE21","indices":[86,97]}],"symbols":[],"user_mentions":[{"screen_name":"tavoer8","name":"Gustavo Espinoza Ramos","id":3882798321,"id_str":"3882798321","indices":[0,8]},{"screen_name":"SFaulknerPandO","name":"Suzanne Faulkner 👻📱🛴","id":859771153321259000,"id_str":"859771153321259009","indices":[9,24]},{"screen_name":"belld17","name":"Dawne","id":1274404952,"id_str":"1274404952","indices":[25,33]},{"screen_name":"debbaff","name":"Deb Baff 🤗 💖 🦄","id":231750350,"id_str":"231750350","indices":[34,42]},{"screen_name":"SocMedHE","name":"Social Media for Learning in Higher Education","id":3346395670,"id_str":"3346395670","indices":[43,52]}],"urls":[]}</t>
  </si>
  <si>
    <t>1470884325310750722</t>
  </si>
  <si>
    <t>Tue Dec 14 22:32:05 +0000 2021</t>
  </si>
  <si>
    <t>http://twitter.com/SFaulknerPandO/statuses/1470884325310750722</t>
  </si>
  <si>
    <t>1470884307463901184</t>
  </si>
  <si>
    <t>@tavoer8 @suebecks @belld17 @debbaff @SocMedHE Thank you for your brilliant questions @tavoer8. I’m delighted you were able to join us today at #SocMedHE21</t>
  </si>
  <si>
    <t>Tue Dec 14 22:32:01 +0000 2021</t>
  </si>
  <si>
    <t>http://twitter.com/SFaulknerPandO/statuses/1470884307463901184</t>
  </si>
  <si>
    <t>{"hashtags":[{"text":"SocMedHE21","indices":[144,155]}],"symbols":[],"user_mentions":[{"screen_name":"tavoer8","name":"Gustavo Espinoza Ramos","id":3882798321,"id_str":"3882798321","indices":[0,8]},{"screen_name":"suebecks","name":"Sue Beckingham 🎓 💻 💡","id":34904126,"id_str":"34904126","indices":[9,18]},{"screen_name":"belld17","name":"Dawne","id":1274404952,"id_str":"1274404952","indices":[19,27]},{"screen_name":"debbaff","name":"Deb Baff 🤗 💖 🦄","id":231750350,"id_str":"231750350","indices":[28,36]},{"screen_name":"SocMedHE","name":"Social Media for Learning in Higher Education","id":3346395670,"id_str":"3346395670","indices":[37,46]},{"screen_name":"tavoer8","name":"Gustavo Espinoza Ramos","id":3882798321,"id_str":"3882798321","indices":[86,94]}],"urls":[]}</t>
  </si>
  <si>
    <t>1470883939216674820</t>
  </si>
  <si>
    <t>@tavoer8 @Nina_Walker00 @Gabby3_3_3 @UniofHerts @SocMedHE It was brilliant, wasn’t it? #SocMedHE21 I’d love to explore using Instagram more @Nina_Walker00 &amp;amp; @Gabby3_3_3</t>
  </si>
  <si>
    <t>Tue Dec 14 22:30:33 +0000 2021</t>
  </si>
  <si>
    <t>1470875708998230016</t>
  </si>
  <si>
    <t>http://twitter.com/SFaulknerPandO/statuses/1470883939216674820</t>
  </si>
  <si>
    <t>{"hashtags":[{"text":"SocMedHE21","indices":[87,98]}],"symbols":[],"user_mentions":[{"screen_name":"tavoer8","name":"Gustavo Espinoza Ramos","id":3882798321,"id_str":"3882798321","indices":[0,8]},{"screen_name":"Nina_Walker00","name":"Nina Walker","id":858033819886211100,"id_str":"858033819886211072","indices":[9,23]},{"screen_name":"Gabby3_3_3","name":"Michelle ⚗️⚛️🧪🥼👩🏻‍🔬🧬","id":32924710,"id_str":"32924710","indices":[24,35]},{"screen_name":"UniofHerts","name":"University of Hertfordshire","id":78887411,"id_str":"78887411","indices":[36,47]},{"screen_name":"SocMedHE","name":"Social Media for Learning in Higher Education","id":3346395670,"id_str":"3346395670","indices":[48,57]},{"screen_name":"Nina_Walker00","name":"Nina Walker","id":858033819886211100,"id_str":"858033819886211072","indices":[140,154]},{"screen_name":"Gabby3_3_3","name":"Michelle ⚗️⚛️🧪🥼👩🏻‍🔬🧬","id":32924710,"id_str":"32924710","indices":[161,172]}],"urls":[]}</t>
  </si>
  <si>
    <t>1470883809553960970</t>
  </si>
  <si>
    <t>Tue Dec 14 22:30:02 +0000 2021</t>
  </si>
  <si>
    <t>http://twitter.com/suebecks/statuses/1470883809553960970</t>
  </si>
  <si>
    <t>1470883556809396226</t>
  </si>
  <si>
    <t>Tue Dec 14 22:29:02 +0000 2021</t>
  </si>
  <si>
    <t>http://twitter.com/SFaulknerPandO/statuses/1470883556809396226</t>
  </si>
  <si>
    <t>1470880831677911046</t>
  </si>
  <si>
    <t>An inspirational example when using #TikTok videos and Systems Thinking to enhance #public and student #engagement with #chemistry. #Creativity is a key element to implement new pedagogical approaches and tools @GlennAdamHurst from @UniOfYork @SocMedHE #SocMedHE21 https://t.co/OHkdRrPp4E</t>
  </si>
  <si>
    <t>Tue Dec 14 22:18:12 +0000 2021</t>
  </si>
  <si>
    <t>http://twitter.com/tavoer8/statuses/1470880831677911046</t>
  </si>
  <si>
    <t>{"hashtags":[{"text":"TikTok","indices":[36,43]},{"text":"public","indices":[83,90]},{"text":"engagement","indices":[103,114]},{"text":"chemistry","indices":[120,130]},{"text":"Creativity","indices":[132,143]},{"text":"SocMedHE21","indices":[253,264]}],"symbols":[],"user_mentions":[{"screen_name":"GlennAdamHurst","name":"Glenn Hurst","id":3172433128,"id_str":"3172433128","indices":[211,226]},{"screen_name":"UniOfYork","name":"University of York","id":27035508,"id_str":"27035508","indices":[232,242]},{"screen_name":"SocMedHE","name":"Social Media for Learning in Higher Education","id":3346395670,"id_str":"3346395670","indices":[243,252]}],"urls":[],"media":[{"id":1470880666275532800,"id_str":"1470880666275532803","indices":[265,288],"media_url":"http://pbs.twimg.com/media/FGmeLERX0AMkdbB.jpg","media_url_https":"https://pbs.twimg.com/media/FGmeLERX0AMkdbB.jpg","url":"https://t.co/OHkdRrPp4E","display_url":"pic.twitter.com/OHkdRrPp4E","expanded_url":"https://twitter.com/tavoer8/status/1470880831677911046/photo/1","type":"photo","sizes":{"thumb":{"w":150,"h":150,"resize":"crop"},"small":{"w":680,"h":304,"resize":"fit"},"medium":{"w":1200,"h":537,"resize":"fit"},"large":{"w":1741,"h":779,"resize":"fit"}}}]}</t>
  </si>
  <si>
    <t>Thank you so much for all the valuable #advice when using #socialmedia in HE: students' #expectations, institutional support, professional development, supportive #network of colleagues, snapchat, LinkedIn Twitter @suebecks @SFaulknerPandO @belld17 @debbaff @SocMedHE #SocMedHE21 https://t.co/Ahn3aeuVq3</t>
  </si>
  <si>
    <t>Tue Dec 14 22:10:11 +0000 2021</t>
  </si>
  <si>
    <t>http://twitter.com/tavoer8/statuses/1470878815299715073</t>
  </si>
  <si>
    <t>{"hashtags":[{"text":"advice","indices":[39,46]},{"text":"socialmedia","indices":[58,70]},{"text":"expectations","indices":[88,101]},{"text":"network","indices":[163,171]},{"text":"SocMedHE21","indices":[268,279]}],"symbols":[],"user_mentions":[{"screen_name":"suebecks","name":"Sue Beckingham 🎓 💻 💡","id":34904126,"id_str":"34904126","indices":[214,223]},{"screen_name":"SFaulknerPandO","name":"Suzanne Faulkner 👻📱🛴","id":859771153321259000,"id_str":"859771153321259009","indices":[224,239]},{"screen_name":"belld17","name":"Dawne","id":1274404952,"id_str":"1274404952","indices":[240,248]},{"screen_name":"debbaff","name":"Deb Baff 🤗 💖 🦄","id":231750350,"id_str":"231750350","indices":[249,257]},{"screen_name":"SocMedHE","name":"Social Media for Learning in Higher Education","id":3346395670,"id_str":"3346395670","indices":[258,267]}],"urls":[],"media":[{"id":1470878553201909800,"id_str":"1470878553201909762","indices":[280,303],"media_url":"http://pbs.twimg.com/media/FGmcQEdXIAIHL3F.jpg","media_url_https":"https://pbs.twimg.com/media/FGmcQEdXIAIHL3F.jpg","url":"https://t.co/Ahn3aeuVq3","display_url":"pic.twitter.com/Ahn3aeuVq3","expanded_url":"https://twitter.com/tavoer8/status/1470878815299715073/photo/1","type":"photo","sizes":{"thumb":{"w":150,"h":150,"resize":"crop"},"large":{"w":1583,"h":837,"resize":"fit"},"medium":{"w":1200,"h":634,"resize":"fit"},"small":{"w":680,"h":360,"resize":"fit"}}}]}</t>
  </si>
  <si>
    <t>It was so interesting to see how #Instagram was to engage #students and alumni and improve the sense of #community by showcasing aspirational #role models. Another good example of staff-student #partnerships @Nina_Walker00 and @Gabby3_3_3 from @UniofHerts @SocMedHE #SocMedHE21 https://t.co/ROeitCdCoH</t>
  </si>
  <si>
    <t>Tue Dec 14 21:57:51 +0000 2021</t>
  </si>
  <si>
    <t>http://twitter.com/tavoer8/statuses/1470875708998230016</t>
  </si>
  <si>
    <t>{"hashtags":[{"text":"Instagram","indices":[33,43]},{"text":"students","indices":[58,67]},{"text":"community","indices":[104,114]},{"text":"role","indices":[142,147]},{"text":"partnerships","indices":[194,207]},{"text":"SocMedHE21","indices":[266,277]}],"symbols":[],"user_mentions":[{"screen_name":"Nina_Walker00","name":"Nina Walker","id":858033819886211100,"id_str":"858033819886211072","indices":[208,222]},{"screen_name":"Gabby3_3_3","name":"Michelle ⚗️⚛️🧪🥼👩🏻‍🔬🧬","id":32924710,"id_str":"32924710","indices":[227,238]},{"screen_name":"UniofHerts","name":"University of Hertfordshire","id":78887411,"id_str":"78887411","indices":[244,255]},{"screen_name":"SocMedHE","name":"Social Media for Learning in Higher Education","id":3346395670,"id_str":"3346395670","indices":[256,265]}],"urls":[],"media":[{"id":1470875596469293000,"id_str":"1470875596469293060","indices":[278,301],"media_url":"http://pbs.twimg.com/media/FGmZj9xX0AQtepC.jpg","media_url_https":"https://pbs.twimg.com/media/FGmZj9xX0AQtepC.jpg","url":"https://t.co/ROeitCdCoH","display_url":"pic.twitter.com/ROeitCdCoH","expanded_url":"https://twitter.com/tavoer8/status/1470875708998230016/photo/1","type":"photo","sizes":{"thumb":{"w":150,"h":150,"resize":"crop"},"medium":{"w":1200,"h":473,"resize":"fit"},"small":{"w":680,"h":268,"resize":"fit"},"large":{"w":1443,"h":569,"resize":"fit"}}}]}</t>
  </si>
  <si>
    <t>1470874159429439496</t>
  </si>
  <si>
    <t>Tue Dec 14 21:51:41 +0000 2021</t>
  </si>
  <si>
    <t>http://twitter.com/EduBot_HE/statuses/1470874159429439496</t>
  </si>
  <si>
    <t>1470872458483937286</t>
  </si>
  <si>
    <t>Tue Dec 14 21:44:56 +0000 2021</t>
  </si>
  <si>
    <t>http://twitter.com/NomadWarMachine/statuses/1470872458483937286</t>
  </si>
  <si>
    <t>I enjoyed the use of a scape room as a staff-student #partnerships to improve students’ #digital confidence @nomadwarmachine @dataeducata. A virtual space thanks to @gather_town #Game Based Learning @SocMedHE #SocMedHE21 https://t.co/FKvAJPBrl9</t>
  </si>
  <si>
    <t>Tue Dec 14 21:44:08 +0000 2021</t>
  </si>
  <si>
    <t>http://twitter.com/tavoer8/statuses/1470872259241910279</t>
  </si>
  <si>
    <t>{"hashtags":[{"text":"partnerships","indices":[53,66]},{"text":"digital","indices":[88,96]},{"text":"Game","indices":[178,183]},{"text":"SocMedHE21","indices":[209,220]}],"symbols":[],"user_mentions":[{"screen_name":"NomadWarMachine","name":"Sarah Honeychurch","id":558091832,"id_str":"558091832","indices":[108,124]},{"screen_name":"dataeducata","name":"Matt Offord","id":1101513545072689200,"id_str":"1101513545072689152","indices":[125,137]},{"screen_name":"gather_town","name":"Gather","id":1276585698322235400,"id_str":"1276585698322235392","indices":[165,177]},{"screen_name":"SocMedHE","name":"Social Media for Learning in Higher Education","id":3346395670,"id_str":"3346395670","indices":[199,208]}],"urls":[],"media":[{"id":1470872151184052200,"id_str":"1470872151184052226","indices":[221,244],"media_url":"http://pbs.twimg.com/media/FGmWbbFXEAIIuIs.jpg","media_url_https":"https://pbs.twimg.com/media/FGmWbbFXEAIIuIs.jpg","url":"https://t.co/FKvAJPBrl9","display_url":"pic.twitter.com/FKvAJPBrl9","expanded_url":"https://twitter.com/tavoer8/status/1470872259241910279/photo/1","type":"photo","sizes":{"large":{"w":1637,"h":832,"resize":"fit"},"thumb":{"w":150,"h":150,"resize":"crop"},"medium":{"w":1200,"h":610,"resize":"fit"},"small":{"w":680,"h":346,"resize":"fit"}}}]}</t>
  </si>
  <si>
    <t>1470863154775310349</t>
  </si>
  <si>
    <t>Tue Dec 14 21:07:58 +0000 2021</t>
  </si>
  <si>
    <t>http://twitter.com/superteamup/statuses/1470863154775310349</t>
  </si>
  <si>
    <t>1470863140590137356</t>
  </si>
  <si>
    <t>Tue Dec 14 21:07:54 +0000 2021</t>
  </si>
  <si>
    <t>http://twitter.com/SFaulknerPandO/statuses/1470863140590137356</t>
  </si>
  <si>
    <t>1470863110181470214</t>
  </si>
  <si>
    <t>Reido2012</t>
  </si>
  <si>
    <t>RT @EdBurritoPod: 📢Our final 2021 @EdBurritoPod #podcast episode is NOW OUT hosted by @KiuSum!
🎙️Ep 29: Unwrapping Equality, Diversity &amp;amp; Inclusion in HE with @TTimeEdu
🎧Listen here: https://t.co/GG7QghmBfp
#TheEducationBurrito #highered #lthechat #studentengagement #lthechat #SocMedHE21</t>
  </si>
  <si>
    <t>Tue Dec 14 21:07:47 +0000 2021</t>
  </si>
  <si>
    <t>469666768</t>
  </si>
  <si>
    <t>http://pbs.twimg.com/profile_images/683271231110561792/WzrON6qA_normal.jpg</t>
  </si>
  <si>
    <t>http://twitter.com/Reido2012/statuses/1470863110181470214</t>
  </si>
  <si>
    <t>{"hashtags":[{"text":"podcast","indices":[48,56]}],"symbols":[],"user_mentions":[{"screen_name":"EdBurritoPod","name":"The Education Burrito","id":1301944632901873700,"id_str":"1301944632901873665","indices":[3,16]},{"screen_name":"EdBurritoPod","name":"The Education Burrito","id":1301944632901873700,"id_str":"1301944632901873665","indices":[34,47]},{"screen_name":"KiuSum","name":"Kiu Sum","id":246951711,"id_str":"246951711","indices":[86,93]}],"urls":[]}</t>
  </si>
  <si>
    <t>1470858190413864965</t>
  </si>
  <si>
    <t>RT @santanuvasant: This looks fun, interesting and a different way to visualise digital space #learningspace #altc...hmmm 
#SocMedHE21 https://t.co/BTwl4iOHbt</t>
  </si>
  <si>
    <t>Tue Dec 14 20:48:14 +0000 2021</t>
  </si>
  <si>
    <t>http://twitter.com/scottturneruon/statuses/1470858190413864965</t>
  </si>
  <si>
    <t>{"hashtags":[{"text":"learningspace","indices":[94,108]},{"text":"altc","indices":[109,114]},{"text":"SocMedHE21","indices":[123,134]}],"symbols":[],"user_mentions":[{"screen_name":"santanuvasant","name":"Santanu Vasant PFHEA","id":23588538,"id_str":"23588538","indices":[3,17]}],"urls":[]}</t>
  </si>
  <si>
    <t>1470858112345149440</t>
  </si>
  <si>
    <t>RT @clairemtimmins: What a great day! Thank you to co-organisers @NomadWarMachine and @SFaulknerPandO and all our wonderful participants #SocMedHE21 (I'm having a wee secret dance by the Christmas Tree now that everyone has left). https://t.co/jxO8J3BfMq</t>
  </si>
  <si>
    <t>Tue Dec 14 20:47:55 +0000 2021</t>
  </si>
  <si>
    <t>http://twitter.com/scottturneruon/statuses/1470858112345149440</t>
  </si>
  <si>
    <t>{"hashtags":[],"symbols":[],"user_mentions":[{"screen_name":"clairemtimmins","name":"Dr Claire Timmins","id":36925713,"id_str":"36925713","indices":[3,18]},{"screen_name":"NomadWarMachine","name":"Sarah Honeychurch","id":558091832,"id_str":"558091832","indices":[65,81]},{"screen_name":"SFaulknerPandO","name":"Suzanne Faulkner 👻📱🛴","id":859771153321259000,"id_str":"859771153321259009","indices":[86,101]}],"urls":[]}</t>
  </si>
  <si>
    <t>1470857950122201089</t>
  </si>
  <si>
    <t>8 days in #socmedhe OR #socmedhe21 via NodeXL https://t.co/II7zxfsh5Q
@socmedhe
@nomadwarmachine
@alexgspiers
@clairemtimmins
@sfaulknerpando
@suebecks
@andrewmid
@kiusum
@gather_town
@edburritopod
Top hashtags:
#socmedhe21
#socmedhe
#highered
#go_gn
#lthechat
#edtech /</t>
  </si>
  <si>
    <t>Tue Dec 14 20:47:17 +0000 2021</t>
  </si>
  <si>
    <t>http://twitter.com/scottturneruon/statuses/1470857950122201089</t>
  </si>
  <si>
    <t>{"hashtags":[{"text":"socmedhe","indices":[10,19]},{"text":"socmedhe21","indices":[23,34]},{"text":"socmedhe21","indices":[213,224]},{"text":"socmedhe","indices":[225,234]},{"text":"highered","indices":[235,244]},{"text":"go_gn","indices":[245,251]},{"text":"lthechat","indices":[252,261]},{"text":"edtech","indices":[262,269]}],"symbols":[],"user_mentions":[{"screen_name":"SocMedHE","name":"Social Media for Learning in Higher Education","id":3346395670,"id_str":"3346395670","indices":[70,79]},{"screen_name":"NomadWarMachine","name":"Sarah Honeychurch","id":558091832,"id_str":"558091832","indices":[80,96]},{"screen_name":"alexgspiers","name":"Alex Spiers","id":1056578767,"id_str":"1056578767","indices":[97,109]},{"screen_name":"clairemtimmins","name":"Dr Claire Timmins","id":36925713,"id_str":"36925713","indices":[110,125]},{"screen_name":"SFaulknerPandO","name":"Suzanne Faulkner 👻📱🛴","id":859771153321259000,"id_str":"859771153321259009","indices":[126,141]},{"screen_name":"suebecks","name":"Sue Beckingham 🎓 💻 💡","id":34904126,"id_str":"34904126","indices":[142,151]},{"screen_name":"andrewmid","name":"Andrew Middleton","id":800614,"id_str":"800614","indices":[152,162]},{"screen_name":"KiuSum","name":"Kiu Sum","id":246951711,"id_str":"246951711","indices":[163,170]},{"screen_name":"gather_town","name":"Gather","id":1276585698322235400,"id_str":"1276585698322235392","indices":[171,183]},{"screen_name":"EdBurritoPod","name":"The Education Burrito","id":1301944632901873700,"id_str":"1301944632901873665","indices":[184,197]}],"urls":[{"url":"https://t.co/II7zxfsh5Q","expanded_url":"https://bit.ly/322lGVM","display_url":"bit.ly/322lGVM","indices":[46,69]}]}</t>
  </si>
  <si>
    <t>1470857648656502794</t>
  </si>
  <si>
    <t>Tue Dec 14 20:46:05 +0000 2021</t>
  </si>
  <si>
    <t>http://twitter.com/SFaulknerPandO/statuses/1470857648656502794</t>
  </si>
  <si>
    <t>1470856821879541765</t>
  </si>
  <si>
    <t>Tue Dec 14 20:42:48 +0000 2021</t>
  </si>
  <si>
    <t>http://twitter.com/SFaulknerPandO/statuses/1470856821879541765</t>
  </si>
  <si>
    <t>1470856776056725504</t>
  </si>
  <si>
    <t>RT @Sarah__Hallam: @clairemtimmins @rachelleeobrien They're a bit abstract but you can see them here: https://t.co/aMHPHGFzI1 #SocMedHE21</t>
  </si>
  <si>
    <t>Tue Dec 14 20:42:37 +0000 2021</t>
  </si>
  <si>
    <t>http://twitter.com/SFaulknerPandO/statuses/1470856776056725504</t>
  </si>
  <si>
    <t>{"hashtags":[{"text":"SocMedHE21","indices":[126,137]}],"symbols":[],"user_mentions":[{"screen_name":"Sarah__Hallam","name":"Sarah Hallam","id":204746761,"id_str":"204746761","indices":[3,17]},{"screen_name":"clairemtimmins","name":"Dr Claire Timmins","id":36925713,"id_str":"36925713","indices":[19,34]},{"screen_name":"rachelleeobrien","name":"Rachelle O’Brien MSc #SFHEA","id":43586185,"id_str":"43586185","indices":[35,51]}],"urls":[{"url":"https://t.co/aMHPHGFzI1","expanded_url":"https://docs.google.com/presentation/d/1QFQ5-nWPLa0EukKJeuUleFmW1AwoXZHTUYHXZlYAEHA/edit?usp=sharing","display_url":"docs.google.com/presentation/d…","indices":[102,125]}]}</t>
  </si>
  <si>
    <t>1470856755869532162</t>
  </si>
  <si>
    <t>RT @clairemtimmins: Enjoying the many illustrations from @Sarah__Hallam &amp;amp; @rachelleeobrien #SocMedHE21. Great start to thinking about how SO many things tell a story. #SocMedHE21
Wait - we are going to be podcast guests 😁</t>
  </si>
  <si>
    <t>Tue Dec 14 20:42:32 +0000 2021</t>
  </si>
  <si>
    <t>http://twitter.com/SFaulknerPandO/statuses/1470856755869532162</t>
  </si>
  <si>
    <t>{"hashtags":[{"text":"SocMedHE21","indices":[95,106]}],"symbols":[],"user_mentions":[{"screen_name":"clairemtimmins","name":"Dr Claire Timmins","id":36925713,"id_str":"36925713","indices":[3,18]},{"screen_name":"Sarah__Hallam","name":"Sarah Hallam","id":204746761,"id_str":"204746761","indices":[57,71]},{"screen_name":"rachelleeobrien","name":"Rachelle O’Brien MSc #SFHEA","id":43586185,"id_str":"43586185","indices":[78,94]}],"urls":[]}</t>
  </si>
  <si>
    <t>1470856255900106760</t>
  </si>
  <si>
    <t>@clairemtimmins @NomadWarMachine Awwww, I had the best day! I hope all of the participants enjoyed #SocMedHE21 as much as the extended organising team. We couldn’t do it without you or the brilliant #SocMedHE community! https://t.co/0zsWCtvV67</t>
  </si>
  <si>
    <t>Tue Dec 14 20:40:33 +0000 2021</t>
  </si>
  <si>
    <t>1470792809758273541</t>
  </si>
  <si>
    <t>http://twitter.com/SFaulknerPandO/statuses/1470856255900106760</t>
  </si>
  <si>
    <t>{"hashtags":[{"text":"SocMedHE21","indices":[99,110]},{"text":"SocMedHE","indices":[199,208]}],"symbols":[],"user_mentions":[{"screen_name":"clairemtimmins","name":"Dr Claire Timmins","id":36925713,"id_str":"36925713","indices":[0,15]},{"screen_name":"NomadWarMachine","name":"Sarah Honeychurch","id":558091832,"id_str":"558091832","indices":[16,32]}],"urls":[],"media":[{"id":1470856252033060900,"id_str":"1470856252033060870","indices":[220,243],"media_url":"http://pbs.twimg.com/media/FGmH9-IX0AYWtl8.jpg","media_url_https":"https://pbs.twimg.com/media/FGmH9-IX0AYWtl8.jpg","url":"https://t.co/0zsWCtvV67","display_url":"pic.twitter.com/0zsWCtvV67","expanded_url":"https://twitter.com/SFaulknerPandO/status/1470856255900106760/photo/1","type":"photo","sizes":{"medium":{"w":398,"h":398,"resize":"fit"},"thumb":{"w":150,"h":150,"resize":"crop"},"small":{"w":398,"h":398,"resize":"fit"},"large":{"w":398,"h":398,"resize":"fit"}}}]}</t>
  </si>
  <si>
    <t>1470855486538924043</t>
  </si>
  <si>
    <t>RT @SocMedHE: The whole #SocMedHE21 team would like to say a massive thank you to everyone who came along to @gather_town today! A special thank you to all the presenters and for the amazing #SocMedHE community for your participation. We hope you enjoyed it as much as we did! Thank you! https://t.co/9COYtpAEmn</t>
  </si>
  <si>
    <t>Tue Dec 14 20:37:29 +0000 2021</t>
  </si>
  <si>
    <t>http://twitter.com/belld17/statuses/1470855486538924043</t>
  </si>
  <si>
    <t>{"hashtags":[{"text":"SocMedHE21","indices":[24,35]}],"symbols":[],"user_mentions":[{"screen_name":"SocMedHE","name":"Social Media for Learning in Higher Education","id":3346395670,"id_str":"3346395670","indices":[3,12]},{"screen_name":"gather_town","name":"Gather","id":1276585698322235400,"id_str":"1276585698322235392","indices":[109,121]}],"urls":[]}</t>
  </si>
  <si>
    <t>1470846542647017474</t>
  </si>
  <si>
    <t>WarwickLanguage</t>
  </si>
  <si>
    <t>So sorry I missed #SocMedHE21 today. I knew I wouldn't make it all as I was presenting on #eportfolio use elsewhere but had to take food to my elderly mum in the afternoon. Sure all went well, will be looking at hashtag stream...#needtardis https://t.co/NF7wNPyPVj</t>
  </si>
  <si>
    <t>Tue Dec 14 20:01:57 +0000 2021</t>
  </si>
  <si>
    <t>81817497</t>
  </si>
  <si>
    <t>http://pbs.twimg.com/profile_images/1275476094288826368/NcMX1e4T_normal.jpg</t>
  </si>
  <si>
    <t>Leamington Spa, UK</t>
  </si>
  <si>
    <t>http://twitter.com/WarwickLanguage/statuses/1470846542647017474</t>
  </si>
  <si>
    <t>{"hashtags":[{"text":"SocMedHE21","indices":[18,29]},{"text":"eportfolio","indices":[90,101]},{"text":"needtardis","indices":[229,240]}],"symbols":[],"user_mentions":[],"urls":[],"media":[{"id":1470846535793528800,"id_str":"1470846535793528836","indices":[241,264],"media_url":"http://pbs.twimg.com/tweet_video_thumb/FGl_IaUWUAQv0Gp.jpg","media_url_https":"https://pbs.twimg.com/tweet_video_thumb/FGl_IaUWUAQv0Gp.jpg","url":"https://t.co/NF7wNPyPVj","display_url":"pic.twitter.com/NF7wNPyPVj","expanded_url":"https://twitter.com/WarwickLanguage/status/1470846542647017474/photo/1","type":"photo","sizes":{"medium":{"w":460,"h":498,"resize":"fit"},"thumb":{"w":150,"h":150,"resize":"crop"},"small":{"w":460,"h":498,"resize":"fit"},"large":{"w":460,"h":498,"resize":"fit"}}}]}</t>
  </si>
  <si>
    <t>1470817447070605312</t>
  </si>
  <si>
    <t>Was very sad to miss out on #SocMedHE21 today but thank you for the twitter content everyone!</t>
  </si>
  <si>
    <t>Tue Dec 14 18:06:20 +0000 2021</t>
  </si>
  <si>
    <t>http://twitter.com/LindaKKaye/statuses/1470817447070605312</t>
  </si>
  <si>
    <t>{"hashtags":[{"text":"SocMedHE21","indices":[28,39]}],"symbols":[],"user_mentions":[],"urls":[]}</t>
  </si>
  <si>
    <t>1470817172159184904</t>
  </si>
  <si>
    <t>Tue Dec 14 18:05:14 +0000 2021</t>
  </si>
  <si>
    <t>http://twitter.com/EdBurritoPod/statuses/1470817172159184904</t>
  </si>
  <si>
    <t>1470806372728066053</t>
  </si>
  <si>
    <t>Tue Dec 14 17:22:20 +0000 2021</t>
  </si>
  <si>
    <t>http://twitter.com/alexgspiers/statuses/1470806372728066053</t>
  </si>
  <si>
    <t>1470804014031847436</t>
  </si>
  <si>
    <t>The whole #SocMedHE21 team would like to say a massive thank you to everyone who came along to @gather_town today! A special thank you to all the presenters and for the amazing #SocMedHE community for your participation. We hope you enjoyed it as much as we did! Thank you! https://t.co/9COYtpAEmn</t>
  </si>
  <si>
    <t>Tue Dec 14 17:12:57 +0000 2021</t>
  </si>
  <si>
    <t>http://twitter.com/SocMedHE/statuses/1470804014031847436</t>
  </si>
  <si>
    <t>{"hashtags":[{"text":"SocMedHE21","indices":[10,21]},{"text":"SocMedHE","indices":[177,186]}],"symbols":[],"user_mentions":[{"screen_name":"gather_town","name":"Gather","id":1276585698322235400,"id_str":"1276585698322235392","indices":[95,107]}],"urls":[],"media":[{"id":1470804006956146700,"id_str":"1470804006956146689","indices":[274,297],"media_url":"http://pbs.twimg.com/tweet_video_thumb/FGlYc6DXoAER2zn.jpg","media_url_https":"https://pbs.twimg.com/tweet_video_thumb/FGlYc6DXoAER2zn.jpg","url":"https://t.co/9COYtpAEmn","display_url":"pic.twitter.com/9COYtpAEmn","expanded_url":"https://twitter.com/SocMedHE/status/1470804014031847436/photo/1","type":"photo","sizes":{"thumb":{"w":150,"h":150,"resize":"crop"},"small":{"w":480,"h":320,"resize":"fit"},"large":{"w":480,"h":320,"resize":"fit"},"medium":{"w":480,"h":320,"resize":"fit"}}}]}</t>
  </si>
  <si>
    <t>1470802711016787973</t>
  </si>
  <si>
    <t>Love this @Sarah__Hallam and @rachelleeobrien 
A brilliant output from their 'Stop! Story Time' workshop at #SocMedHE21 https://t.co/ugvoGke9ne</t>
  </si>
  <si>
    <t>Tue Dec 14 17:07:47 +0000 2021</t>
  </si>
  <si>
    <t>http://twitter.com/suebecks/statuses/1470802711016787973</t>
  </si>
  <si>
    <t>{"hashtags":[{"text":"SocMedHE21","indices":[108,119]}],"symbols":[],"user_mentions":[{"screen_name":"Sarah__Hallam","name":"Sarah Hallam","id":204746761,"id_str":"204746761","indices":[10,24]},{"screen_name":"rachelleeobrien","name":"Rachelle O’Brien MSc #SFHEA","id":43586185,"id_str":"43586185","indices":[29,45]}],"urls":[{"url":"https://t.co/ugvoGke9ne","expanded_url":"https://twitter.com/Sarah__Hallam/status/1470781465503875084","display_url":"twitter.com/Sarah__Hallam/…","indices":[120,143]}]}</t>
  </si>
  <si>
    <t>1470802607325200391</t>
  </si>
  <si>
    <t>Tue Dec 14 17:07:22 +0000 2021</t>
  </si>
  <si>
    <t>http://twitter.com/NomadWarMachine/statuses/1470802607325200391</t>
  </si>
  <si>
    <t>1470801459084242944</t>
  </si>
  <si>
    <t>RT @scottturneruon: #socmedhe21 replies (solid) line and mentions (dashed line)
Link to the data: https://t.co/8Sx94sbjp1 https://t.co/SpVeVldhUS</t>
  </si>
  <si>
    <t>Tue Dec 14 17:02:48 +0000 2021</t>
  </si>
  <si>
    <t>http://twitter.com/SFaulknerPandO/statuses/1470801459084242944</t>
  </si>
  <si>
    <t>{"hashtags":[{"text":"socmedhe21","indices":[20,31]}],"symbols":[],"user_mentions":[{"screen_name":"scottturneruon","name":"Dr Scott Turner","id":56366858,"id_str":"56366858","indices":[3,18]}],"urls":[{"url":"https://t.co/8Sx94sbjp1","expanded_url":"https://docs.google.com/spreadsheets/d/1o49hgPpud99FdVD-DxShD1B_v4fuPdTZoTdrVZFCjXI/edit?usp=sharing","display_url":"docs.google.com/spreadsheets/d…","indices":[98,121]}]}</t>
  </si>
  <si>
    <t>1470801437395456004</t>
  </si>
  <si>
    <t>@scottturneruon Thank you for creating these @scottturneruon I always find them fascinating! #SocMedHE21</t>
  </si>
  <si>
    <t>Tue Dec 14 17:02:43 +0000 2021</t>
  </si>
  <si>
    <t>1470789546006794245</t>
  </si>
  <si>
    <t>http://twitter.com/SFaulknerPandO/statuses/1470801437395456004</t>
  </si>
  <si>
    <t>{"hashtags":[{"text":"SocMedHE21","indices":[93,104]}],"symbols":[],"user_mentions":[{"screen_name":"scottturneruon","name":"Dr Scott Turner","id":56366858,"id_str":"56366858","indices":[0,15]},{"screen_name":"scottturneruon","name":"Dr Scott Turner","id":56366858,"id_str":"56366858","indices":[45,60]}],"urls":[]}</t>
  </si>
  <si>
    <t>1470800005627846659</t>
  </si>
  <si>
    <t>@OliviaKellyOU It’s always tricky choosing isn’t it! #SocMedHE21</t>
  </si>
  <si>
    <t>Tue Dec 14 16:57:02 +0000 2021</t>
  </si>
  <si>
    <t>900813213952081920</t>
  </si>
  <si>
    <t>OliviaKellyOU</t>
  </si>
  <si>
    <t>1470703333203755012</t>
  </si>
  <si>
    <t>http://twitter.com/SFaulknerPandO/statuses/1470800005627846659</t>
  </si>
  <si>
    <t>{"hashtags":[{"text":"SocMedHE21","indices":[53,64]}],"symbols":[],"user_mentions":[{"screen_name":"OliviaKellyOU","name":"Olivia Kelly","id":900813213952081900,"id_str":"900813213952081920","indices":[0,14]}],"urls":[]}</t>
  </si>
  <si>
    <t>1470799881866555396</t>
  </si>
  <si>
    <t>Tue Dec 14 16:56:32 +0000 2021</t>
  </si>
  <si>
    <t>http://twitter.com/SFaulknerPandO/statuses/1470799881866555396</t>
  </si>
  <si>
    <t>1470799863587688452</t>
  </si>
  <si>
    <t>RT @suebecks: @OliviaKellyOU Pleased I came to yours Olivia! Fascinating research on whether Distance Learners are establishing social presence on Twitter to build a community of inquiry #SocMedHE21</t>
  </si>
  <si>
    <t>Tue Dec 14 16:56:28 +0000 2021</t>
  </si>
  <si>
    <t>http://twitter.com/SFaulknerPandO/statuses/1470799863587688452</t>
  </si>
  <si>
    <t>{"hashtags":[],"symbols":[],"user_mentions":[{"screen_name":"suebecks","name":"Sue Beckingham 🎓 💻 💡","id":34904126,"id_str":"34904126","indices":[3,12]},{"screen_name":"OliviaKellyOU","name":"Olivia Kelly","id":900813213952081900,"id_str":"900813213952081920","indices":[14,28]}],"urls":[]}</t>
  </si>
  <si>
    <t>1470799522423087108</t>
  </si>
  <si>
    <t>@alexgspiers @rachelleeobrien @Sarah__Hallam @anchorfm @andrewmid Ooh I’d love to hear more about this! #SocMedHE21</t>
  </si>
  <si>
    <t>Tue Dec 14 16:55:06 +0000 2021</t>
  </si>
  <si>
    <t>1470763781458436107</t>
  </si>
  <si>
    <t>http://twitter.com/SFaulknerPandO/statuses/1470799522423087108</t>
  </si>
  <si>
    <t>{"hashtags":[{"text":"SocMedHE21","indices":[104,115]}],"symbols":[],"user_mentions":[{"screen_name":"alexgspiers","name":"Alex Spiers","id":1056578767,"id_str":"1056578767","indices":[0,12]},{"screen_name":"rachelleeobrien","name":"Rachelle O’Brien MSc #SFHEA","id":43586185,"id_str":"43586185","indices":[13,29]},{"screen_name":"Sarah__Hallam","name":"Sarah Hallam","id":204746761,"id_str":"204746761","indices":[30,44]},{"screen_name":"anchorfm","name":"Bob Letchworth","id":1241523582,"id_str":"1241523582","indices":[45,54]},{"screen_name":"andrewmid","name":"Andrew Middleton","id":800614,"id_str":"800614","indices":[55,65]}],"urls":[]}</t>
  </si>
  <si>
    <t>1470799061355835394</t>
  </si>
  <si>
    <t>santanuvasant</t>
  </si>
  <si>
    <t>This looks fun, interesting and a different way to visualise digital space #learningspace #altc...hmmm 
#SocMedHE21 https://t.co/BTwl4iOHbt</t>
  </si>
  <si>
    <t>Tue Dec 14 16:53:17 +0000 2021</t>
  </si>
  <si>
    <t>23588538</t>
  </si>
  <si>
    <t>http://pbs.twimg.com/profile_images/1077865576721076224/J44EV5tZ_normal.jpg</t>
  </si>
  <si>
    <t>London</t>
  </si>
  <si>
    <t>http://twitter.com/santanuvasant/statuses/1470799061355835394</t>
  </si>
  <si>
    <t>{"hashtags":[{"text":"learningspace","indices":[75,89]},{"text":"altc","indices":[90,95]},{"text":"SocMedHE21","indices":[104,115]}],"symbols":[],"user_mentions":[],"urls":[{"url":"https://t.co/BTwl4iOHbt","expanded_url":"https://twitter.com/SocMedHE/status/1470701114291064837","display_url":"twitter.com/SocMedHE/statu…","indices":[116,139]}]}</t>
  </si>
  <si>
    <t>What a great day! Thank you to co-organisers @NomadWarMachine and @SFaulknerPandO and all our wonderful participants #SocMedHE21 (I'm having a wee secret dance by the Christmas Tree now that everyone has left). https://t.co/jxO8J3BfMq</t>
  </si>
  <si>
    <t>Tue Dec 14 16:28:26 +0000 2021</t>
  </si>
  <si>
    <t>http://pbs.twimg.com/profile_images/901140924780118016/aoNFv3HW_normal.jpg</t>
  </si>
  <si>
    <t>http://twitter.com/clairemtimmins/statuses/1470792809758273541</t>
  </si>
  <si>
    <t>{"hashtags":[{"text":"SocMedHE21","indices":[117,128]}],"symbols":[],"user_mentions":[{"screen_name":"NomadWarMachine","name":"Sarah Honeychurch","id":558091832,"id_str":"558091832","indices":[45,61]},{"screen_name":"SFaulknerPandO","name":"Suzanne Faulkner 👻📱🛴","id":859771153321259000,"id_str":"859771153321259009","indices":[66,81]}],"urls":[],"media":[{"id":1470792666048868400,"id_str":"1470792666048868356","indices":[211,234],"media_url":"http://pbs.twimg.com/media/FGlOIx4XsAQpDjQ.jpg","media_url_https":"https://pbs.twimg.com/media/FGlOIx4XsAQpDjQ.jpg","url":"https://t.co/jxO8J3BfMq","display_url":"pic.twitter.com/jxO8J3BfMq","expanded_url":"https://twitter.com/clairemtimmins/status/1470792809758273541/photo/1","type":"photo","sizes":{"thumb":{"w":150,"h":150,"resize":"crop"},"small":{"w":680,"h":322,"resize":"fit"},"large":{"w":920,"h":435,"resize":"fit"},"medium":{"w":920,"h":435,"resize":"fit"}}}]}</t>
  </si>
  <si>
    <t>1470791266409631745</t>
  </si>
  <si>
    <t>Tue Dec 14 16:22:18 +0000 2021</t>
  </si>
  <si>
    <t>http://twitter.com/NomadWarMachine/statuses/1470791266409631745</t>
  </si>
  <si>
    <t>1470790393038004224</t>
  </si>
  <si>
    <t>RT @alexgspiers: Systems thinking and Tik Tok - great presentation from @glennhurst  #SocMedHE21</t>
  </si>
  <si>
    <t>Tue Dec 14 16:18:50 +0000 2021</t>
  </si>
  <si>
    <t>http://twitter.com/GlennAdamHurst/statuses/1470790393038004224</t>
  </si>
  <si>
    <t>{"hashtags":[{"text":"SocMedHE21","indices":[85,96]}],"symbols":[],"user_mentions":[{"screen_name":"alexgspiers","name":"Alex Spiers","id":1056578767,"id_str":"1056578767","indices":[3,15]},{"screen_name":"GlennHurst","name":"Glenn Hurst","id":271605490,"id_str":"271605490","indices":[72,83]}],"urls":[]}</t>
  </si>
  <si>
    <t>1470790107930238976</t>
  </si>
  <si>
    <t>@alexgspiers @GlennHurst Thanks Alex - and thanks so much for chairing! Really great questions. I'm so thankful to have been a part of #SocMedHE21 !!</t>
  </si>
  <si>
    <t>Tue Dec 14 16:17:42 +0000 2021</t>
  </si>
  <si>
    <t>1470784406373679104</t>
  </si>
  <si>
    <t>http://twitter.com/GlennAdamHurst/statuses/1470790107930238976</t>
  </si>
  <si>
    <t>{"hashtags":[{"text":"SocMedHE21","indices":[135,146]}],"symbols":[],"user_mentions":[{"screen_name":"alexgspiers","name":"Alex Spiers","id":1056578767,"id_str":"1056578767","indices":[0,12]},{"screen_name":"GlennHurst","name":"Glenn Hurst","id":271605490,"id_str":"271605490","indices":[13,24]}],"urls":[]}</t>
  </si>
  <si>
    <t>1470790005375315969</t>
  </si>
  <si>
    <t>NtuTilt</t>
  </si>
  <si>
    <t>RT @suebecks: Fantastic use of both Snapchat  and TikTok by @GlennAdamHurst to teach chemistry and facilitate public engagement #SocMedHE21</t>
  </si>
  <si>
    <t>Tue Dec 14 16:17:17 +0000 2021</t>
  </si>
  <si>
    <t>1059747227755864064</t>
  </si>
  <si>
    <t>http://pbs.twimg.com/profile_images/1059750498163703808/EKoyKkrI_normal.jpg</t>
  </si>
  <si>
    <t>Nottingham, England</t>
  </si>
  <si>
    <t>http://twitter.com/NtuTilt/statuses/1470790005375315969</t>
  </si>
  <si>
    <t>{"hashtags":[{"text":"SocMedHE21","indices":[128,139]}],"symbols":[],"user_mentions":[{"screen_name":"suebecks","name":"Sue Beckingham 🎓 💻 💡","id":34904126,"id_str":"34904126","indices":[3,12]},{"screen_name":"GlennAdamHurst","name":"Glenn Hurst","id":3172433128,"id_str":"3172433128","indices":[60,75]}],"urls":[]}</t>
  </si>
  <si>
    <t>#socmedhe21 replies (solid) line and mentions (dashed line)
Link to the data: https://t.co/8Sx94sbjp1 https://t.co/SpVeVldhUS</t>
  </si>
  <si>
    <t>Tue Dec 14 16:15:28 +0000 2021</t>
  </si>
  <si>
    <t>http://twitter.com/scottturneruon/statuses/1470789546006794245</t>
  </si>
  <si>
    <t>{"hashtags":[{"text":"socmedhe21","indices":[0,11]}],"symbols":[],"user_mentions":[],"urls":[{"url":"https://t.co/8Sx94sbjp1","expanded_url":"https://docs.google.com/spreadsheets/d/1o49hgPpud99FdVD-DxShD1B_v4fuPdTZoTdrVZFCjXI/edit?usp=sharing","display_url":"docs.google.com/spreadsheets/d…","indices":[78,101]}],"media":[{"id":1470788695888380000,"id_str":"1470788695888379907","indices":[102,125],"media_url":"http://pbs.twimg.com/media/FGlKhr4WQAMwvmv.png","media_url_https":"https://pbs.twimg.com/media/FGlKhr4WQAMwvmv.png","url":"https://t.co/SpVeVldhUS","display_url":"pic.twitter.com/SpVeVldhUS","expanded_url":"https://twitter.com/scottturneruon/status/1470789546006794245/photo/1","type":"photo","sizes":{"large":{"w":774,"h":631,"resize":"fit"},"medium":{"w":774,"h":631,"resize":"fit"},"thumb":{"w":150,"h":150,"resize":"crop"},"small":{"w":680,"h":554,"resize":"fit"}}}]}</t>
  </si>
  <si>
    <t>1470789544215814150</t>
  </si>
  <si>
    <t>RT @ClariMichele: Excellent session on “Making Every Second Count” using TikTok, by Glenn Hurst. #SocMedHE21 
Taking this as my sign to include TikTok examples in future presentations.😎https://t.co/myvJdto9Cm https://t.co/gqsa6Ruj1X</t>
  </si>
  <si>
    <t>Tue Dec 14 16:15:27 +0000 2021</t>
  </si>
  <si>
    <t>http://twitter.com/GlennAdamHurst/statuses/1470789544215814150</t>
  </si>
  <si>
    <t>{"hashtags":[{"text":"SocMedHE21","indices":[97,108]}],"symbols":[],"user_mentions":[{"screen_name":"ClariMichele","name":"Clarissa St Yves","id":2363075468,"id_str":"2363075468","indices":[3,16]}],"urls":[]}</t>
  </si>
  <si>
    <t>1470789516709478405</t>
  </si>
  <si>
    <t>@ClariMichele Thanks Clarissa! That's very kind. It was a fun project to get involved in. Yes do it! 😀 #SocMedHE21</t>
  </si>
  <si>
    <t>Tue Dec 14 16:15:21 +0000 2021</t>
  </si>
  <si>
    <t>2363075468</t>
  </si>
  <si>
    <t>ClariMichele</t>
  </si>
  <si>
    <t>1470785454920417293</t>
  </si>
  <si>
    <t>http://twitter.com/GlennAdamHurst/statuses/1470789516709478405</t>
  </si>
  <si>
    <t>{"hashtags":[{"text":"SocMedHE21","indices":[103,114]}],"symbols":[],"user_mentions":[{"screen_name":"ClariMichele","name":"Clarissa St Yves","id":2363075468,"id_str":"2363075468","indices":[0,13]}],"urls":[]}</t>
  </si>
  <si>
    <t>1470788529919778822</t>
  </si>
  <si>
    <t>scottfarrow88</t>
  </si>
  <si>
    <t>Enjoying a lovely day off, but can’t help feel like you’re missing out hearing all of the wonderful things happening at @SocMedHE - looking forward to reading all about it tomorrow and if you’re there, enjoy the conference! #SocMedHE21</t>
  </si>
  <si>
    <t>Tue Dec 14 16:11:26 +0000 2021</t>
  </si>
  <si>
    <t>222578817</t>
  </si>
  <si>
    <t>http://pbs.twimg.com/profile_images/1291392622750203904/ZrEYZloY_normal.jpg</t>
  </si>
  <si>
    <t>http://twitter.com/scottfarrow88/statuses/1470788529919778822</t>
  </si>
  <si>
    <t>{"hashtags":[{"text":"SocMedHE21","indices":[224,235]}],"symbols":[],"user_mentions":[{"screen_name":"SocMedHE","name":"Social Media for Learning in Higher Education","id":3346395670,"id_str":"3346395670","indices":[120,129]}],"urls":[]}</t>
  </si>
  <si>
    <t>1470787541909573633</t>
  </si>
  <si>
    <t>baaanedict</t>
  </si>
  <si>
    <t>Was FRESH.
#SocMedHE21 https://t.co/mahBasiurP</t>
  </si>
  <si>
    <t>Tue Dec 14 16:07:30 +0000 2021</t>
  </si>
  <si>
    <t>987423597324103680</t>
  </si>
  <si>
    <t>http://pbs.twimg.com/profile_images/987430781655109632/8RyhQqng_normal.jpg</t>
  </si>
  <si>
    <t xml:space="preserve">"Baaa-ing" 🐑 </t>
  </si>
  <si>
    <t>http://twitter.com/baaanedict/statuses/1470787541909573633</t>
  </si>
  <si>
    <t>{"hashtags":[{"text":"SocMedHE21","indices":[12,23]}],"symbols":[],"user_mentions":[],"urls":[{"url":"https://t.co/mahBasiurP","expanded_url":"https://twitter.com/SocMedHE/status/1470783483618504711","display_url":"twitter.com/SocMedHE/statu…","indices":[24,47]}]}</t>
  </si>
  <si>
    <t>1470787430043340810</t>
  </si>
  <si>
    <t>Tue Dec 14 16:07:03 +0000 2021</t>
  </si>
  <si>
    <t>http://twitter.com/alexgspiers/statuses/1470787430043340810</t>
  </si>
  <si>
    <t>1470786928354201610</t>
  </si>
  <si>
    <t>Tue Dec 14 16:05:04 +0000 2021</t>
  </si>
  <si>
    <t>http://twitter.com/GlennAdamHurst/statuses/1470786928354201610</t>
  </si>
  <si>
    <t>1470785808760193027</t>
  </si>
  <si>
    <t>Fantastic use of both Snapchat  and TikTok by @GlennAdamHurst to teach chemistry and facilitate public engagement #SocMedHE21</t>
  </si>
  <si>
    <t>Tue Dec 14 16:00:37 +0000 2021</t>
  </si>
  <si>
    <t>http://twitter.com/suebecks/statuses/1470785808760193027</t>
  </si>
  <si>
    <t>{"hashtags":[{"text":"SocMedHE21","indices":[114,125]}],"symbols":[],"user_mentions":[{"screen_name":"GlennAdamHurst","name":"Glenn Hurst","id":3172433128,"id_str":"3172433128","indices":[46,61]}],"urls":[]}</t>
  </si>
  <si>
    <t>Excellent session on “Making Every Second Count” using TikTok, by Glenn Hurst. #SocMedHE21 
Taking this as my sign to include TikTok examples in future presentations.😎https://t.co/myvJdto9Cm https://t.co/gqsa6Ruj1X</t>
  </si>
  <si>
    <t>Tue Dec 14 15:59:12 +0000 2021</t>
  </si>
  <si>
    <t>http://pbs.twimg.com/profile_images/504720989180026880/YNwc_Tbu_normal.jpeg</t>
  </si>
  <si>
    <t>http://twitter.com/ClariMichele/statuses/1470785454920417293</t>
  </si>
  <si>
    <t>{"hashtags":[{"text":"SocMedHE21","indices":[79,90]}],"symbols":[],"user_mentions":[],"urls":[{"url":"https://t.co/myvJdto9Cm","expanded_url":"https://pubs.acs.org/doi/10.1021/acs.jchemed.0c00511","display_url":"pubs.acs.org/doi/10.1021/ac…","indices":[168,191]}],"media":[{"id":1470783603168755700,"id_str":"1470783603168755723","indices":[192,215],"media_url":"http://pbs.twimg.com/media/FGlF5QBXwAscFeA.jpg","media_url_https":"https://pbs.twimg.com/media/FGlF5QBXwAscFeA.jpg","url":"https://t.co/gqsa6Ruj1X","display_url":"pic.twitter.com/gqsa6Ruj1X","expanded_url":"https://twitter.com/ClariMichele/status/1470785454920417293/photo/1","type":"photo","sizes":{"thumb":{"w":150,"h":150,"resize":"crop"},"medium":{"w":1200,"h":688,"resize":"fit"},"small":{"w":680,"h":390,"resize":"fit"},"large":{"w":1341,"h":769,"resize":"fit"}}}]}</t>
  </si>
  <si>
    <t>1470784616881606665</t>
  </si>
  <si>
    <t>Tue Dec 14 15:55:53 +0000 2021</t>
  </si>
  <si>
    <t>http://twitter.com/SocMedHE/statuses/1470784616881606665</t>
  </si>
  <si>
    <t>1470784555300835330</t>
  </si>
  <si>
    <t>Tue Dec 14 15:55:38 +0000 2021</t>
  </si>
  <si>
    <t>http://twitter.com/SocMedHE/statuses/1470784555300835330</t>
  </si>
  <si>
    <t>1470784515756941315</t>
  </si>
  <si>
    <t>Tue Dec 14 15:55:29 +0000 2021</t>
  </si>
  <si>
    <t>http://twitter.com/SocMedHE/statuses/1470784515756941315</t>
  </si>
  <si>
    <t>Systems thinking and Tik Tok - great presentation from @glennhurst  #SocMedHE21</t>
  </si>
  <si>
    <t>Tue Dec 14 15:55:02 +0000 2021</t>
  </si>
  <si>
    <t>http://twitter.com/alexgspiers/statuses/1470784406373679104</t>
  </si>
  <si>
    <t>{"hashtags":[{"text":"SocMedHE21","indices":[68,79]}],"symbols":[],"user_mentions":[{"screen_name":"GlennHurst","name":"Glenn Hurst","id":271605490,"id_str":"271605490","indices":[55,66]}],"urls":[]}</t>
  </si>
  <si>
    <t>1470783633829081094</t>
  </si>
  <si>
    <t>Tue Dec 14 15:51:58 +0000 2021</t>
  </si>
  <si>
    <t>http://twitter.com/SocMedHE/statuses/1470783633829081094</t>
  </si>
  <si>
    <t>1470783581538729989</t>
  </si>
  <si>
    <t>RT @suebecks: Great intro to TAGSExplorer by @scottturneruon (or @mhawksey magic as I call it) with a demo on how to visualise a hashtag #️⃣ Today he’s showing #SocMedHE21 https://t.co/TPGSaEz8ma</t>
  </si>
  <si>
    <t>Tue Dec 14 15:51:46 +0000 2021</t>
  </si>
  <si>
    <t>http://twitter.com/SocMedHE/statuses/1470783581538729989</t>
  </si>
  <si>
    <t>{"hashtags":[],"symbols":[],"user_mentions":[{"screen_name":"suebecks","name":"Sue Beckingham 🎓 💻 💡","id":34904126,"id_str":"34904126","indices":[3,12]},{"screen_name":"scottturneruon","name":"Dr Scott Turner","id":56366858,"id_str":"56366858","indices":[45,60]},{"screen_name":"mhawksey","name":"Martin Hawksey","id":13046992,"id_str":"13046992","indices":[65,74]}],"urls":[]}</t>
  </si>
  <si>
    <t>1470783548210749440</t>
  </si>
  <si>
    <t>Tue Dec 14 15:51:38 +0000 2021</t>
  </si>
  <si>
    <t>http://twitter.com/SocMedHE/statuses/1470783548210749440</t>
  </si>
  <si>
    <t>1470783528539500566</t>
  </si>
  <si>
    <t>Tue Dec 14 15:51:33 +0000 2021</t>
  </si>
  <si>
    <t>http://twitter.com/SocMedHE/statuses/1470783528539500566</t>
  </si>
  <si>
    <t>1470783483618504711</t>
  </si>
  <si>
    <t>@baaanedict I hope the water wasn’t too cold! #SocMedHE21</t>
  </si>
  <si>
    <t>Tue Dec 14 15:51:22 +0000 2021</t>
  </si>
  <si>
    <t>1470754679143510022</t>
  </si>
  <si>
    <t>http://twitter.com/SocMedHE/statuses/1470783483618504711</t>
  </si>
  <si>
    <t>{"hashtags":[{"text":"SocMedHE21","indices":[46,57]}],"symbols":[],"user_mentions":[{"screen_name":"baaanedict","name":"Baaanedict","id":987423597324103700,"id_str":"987423597324103680","indices":[0,11]}],"urls":[]}</t>
  </si>
  <si>
    <t>1470781777073614854</t>
  </si>
  <si>
    <t>RT @KiuSum: Meanwhile over at @SocMedHE's Horseshoe Bar, @clairemtimmins @NomadWarMachine et al shares "The co-creation of a digital escape room designed to develop students’ digital confidence".
(Note, they had an emoji in their title...😂)
#SocMedHE21 #edtech #highered https://t.co/xsWYMCLq7N https://t.co/6jzDoxT4wS</t>
  </si>
  <si>
    <t>Tue Dec 14 15:44:36 +0000 2021</t>
  </si>
  <si>
    <t>http://twitter.com/SocMedHE/statuses/1470781777073614854</t>
  </si>
  <si>
    <t>{"hashtags":[],"symbols":[],"user_mentions":[{"screen_name":"KiuSum","name":"Kiu Sum","id":246951711,"id_str":"246951711","indices":[3,10]},{"screen_name":"SocMedHE","name":"Social Media for Learning in Higher Education","id":3346395670,"id_str":"3346395670","indices":[30,39]},{"screen_name":"clairemtimmins","name":"Dr Claire Timmins","id":36925713,"id_str":"36925713","indices":[57,72]},{"screen_name":"NomadWarMachine","name":"Sarah Honeychurch","id":558091832,"id_str":"558091832","indices":[73,89]}],"urls":[]}</t>
  </si>
  <si>
    <t>1470781465503875084</t>
  </si>
  <si>
    <t>Sarah__Hallam</t>
  </si>
  <si>
    <t>Time is no barrier to innovation! A huge thanks to the contributors from our #SocMedHE21 session who have now published a podcast! The link should be live within a few hours 🎙️📻🎤⚓ https://t.co/xHV5gGLHQt @rachelleeobrien</t>
  </si>
  <si>
    <t>Tue Dec 14 15:43:21 +0000 2021</t>
  </si>
  <si>
    <t>204746761</t>
  </si>
  <si>
    <t>http://pbs.twimg.com/profile_images/1468538774242086913/ZRn0RY4j_normal.jpg</t>
  </si>
  <si>
    <t>Lancashire</t>
  </si>
  <si>
    <t>http://twitter.com/Sarah__Hallam/statuses/1470781465503875084</t>
  </si>
  <si>
    <t>{"hashtags":[{"text":"SocMedHE21","indices":[77,88]}],"symbols":[],"user_mentions":[{"screen_name":"rachelleeobrien","name":"Rachelle O’Brien MSc #SFHEA","id":43586185,"id_str":"43586185","indices":[204,220]}],"urls":[{"url":"https://t.co/xHV5gGLHQt","expanded_url":"https://anchor.fm/sarah-hallam/episodes/Socio-cultural-collaboration-at-SocMedHE21-e1bleq1","display_url":"anchor.fm/sarah-hallam/e…","indices":[180,203]}]}</t>
  </si>
  <si>
    <t>1470781337728651282</t>
  </si>
  <si>
    <t>So many different options for completing electronic lab notebooks (great idea for group assessment) ⁦@rmghannam⁩ #SocMedHE21. https://t.co/x8YL0N031I</t>
  </si>
  <si>
    <t>Tue Dec 14 15:42:51 +0000 2021</t>
  </si>
  <si>
    <t>http://twitter.com/clairemtimmins/statuses/1470781337728651282</t>
  </si>
  <si>
    <t>{"hashtags":[{"text":"SocMedHE21","indices":[113,124]}],"symbols":[],"user_mentions":[{"screen_name":"rmghannam","name":"Rami Ghannam","id":981539965,"id_str":"981539965","indices":[101,111]}],"urls":[],"media":[{"id":1470781331172905000,"id_str":"1470781331172904982","indices":[126,149],"media_url":"http://pbs.twimg.com/media/FGlD1ALWUBYrPV1.jpg","media_url_https":"https://pbs.twimg.com/media/FGlD1ALWUBYrPV1.jpg","url":"https://t.co/x8YL0N031I","display_url":"pic.twitter.com/x8YL0N031I","expanded_url":"https://twitter.com/clairemtimmins/status/1470781337728651282/photo/1","type":"photo","sizes":{"thumb":{"w":150,"h":150,"resize":"crop"},"large":{"w":1791,"h":1028,"resize":"fit"},"medium":{"w":1200,"h":689,"resize":"fit"},"small":{"w":680,"h":390,"resize":"fit"}}}]}</t>
  </si>
  <si>
    <t>1470778384208875532</t>
  </si>
  <si>
    <t>DrLeeCoutts</t>
  </si>
  <si>
    <t>Tue Dec 14 15:31:07 +0000 2021</t>
  </si>
  <si>
    <t>783659789008199682</t>
  </si>
  <si>
    <t>http://pbs.twimg.com/profile_images/1140676155009359872/5PsNvvp2_normal.jpg</t>
  </si>
  <si>
    <t>http://twitter.com/DrLeeCoutts/statuses/1470778384208875532</t>
  </si>
  <si>
    <t>1470778122366820354</t>
  </si>
  <si>
    <t>You're most welcome!
In the meantime, we're on the hunt for a #coffee drinker who drinks the same amount as you do with tea...
#SocMedHE21 #Highered https://t.co/og9FLpFPwB</t>
  </si>
  <si>
    <t>Tue Dec 14 15:30:04 +0000 2021</t>
  </si>
  <si>
    <t>http://twitter.com/EdBurritoPod/statuses/1470778122366820354</t>
  </si>
  <si>
    <t>{"hashtags":[{"text":"coffee","indices":[63,70]},{"text":"SocMedHE21","indices":[129,140]},{"text":"Highered","indices":[141,150]}],"symbols":[],"user_mentions":[],"urls":[{"url":"https://t.co/og9FLpFPwB","expanded_url":"https://twitter.com/rachelleeobrien/status/1470775271385141251","display_url":"twitter.com/rachelleeobrie…","indices":[151,174]}]}</t>
  </si>
  <si>
    <t>1470776118642884617</t>
  </si>
  <si>
    <t>@Nina_Walker00 discussing the impact of instagram for current students and alumni - interaction without sharing significant details within groups #socmedhe21</t>
  </si>
  <si>
    <t>Tue Dec 14 15:22:07 +0000 2021</t>
  </si>
  <si>
    <t>858033819886211072</t>
  </si>
  <si>
    <t>Nina_Walker00</t>
  </si>
  <si>
    <t>http://twitter.com/alexgspiers/statuses/1470776118642884617</t>
  </si>
  <si>
    <t>{"hashtags":[{"text":"socmedhe21","indices":[146,157]}],"symbols":[],"user_mentions":[{"screen_name":"Nina_Walker00","name":"Nina Walker","id":858033819886211100,"id_str":"858033819886211072","indices":[0,14]}],"urls":[]}</t>
  </si>
  <si>
    <t>1470775271385141251</t>
  </si>
  <si>
    <t>rachelleeobrien</t>
  </si>
  <si>
    <t>I loved recording this podcast with @KiuSum and listen to @EdBurritoPod whenever I get a chance. In case you’re wondering my love of tea endures #SocMedHE21 #academicchatter #LTHEchat #Play #games #escaperoom #education https://t.co/vpE5jhqxnu</t>
  </si>
  <si>
    <t>Tue Dec 14 15:18:45 +0000 2021</t>
  </si>
  <si>
    <t>43586185</t>
  </si>
  <si>
    <t>http://pbs.twimg.com/profile_images/1346142234387873793/jpxyRVmX_normal.jpg</t>
  </si>
  <si>
    <t>Formby, England</t>
  </si>
  <si>
    <t>http://twitter.com/rachelleeobrien/statuses/1470775271385141251</t>
  </si>
  <si>
    <t>{"hashtags":[{"text":"SocMedHE21","indices":[145,156]},{"text":"academicchatter","indices":[157,173]},{"text":"LTHEchat","indices":[174,183]},{"text":"Play","indices":[184,189]},{"text":"games","indices":[190,196]},{"text":"escaperoom","indices":[197,208]},{"text":"education","indices":[209,219]}],"symbols":[],"user_mentions":[{"screen_name":"KiuSum","name":"Kiu Sum","id":246951711,"id_str":"246951711","indices":[36,43]},{"screen_name":"EdBurritoPod","name":"The Education Burrito","id":1301944632901873700,"id_str":"1301944632901873665","indices":[58,71]}],"urls":[{"url":"https://t.co/vpE5jhqxnu","expanded_url":"https://twitter.com/edburritopod/status/1470764944891289619","display_url":"twitter.com/edburritopod/s…","indices":[220,243]}]}</t>
  </si>
  <si>
    <t>1470775216385187842</t>
  </si>
  <si>
    <t>RT @EdBurritoPod: When you are joining the #SocMedHE21 session &amp;amp; @rachelleeobrien is one of the speakers.
Do you remember this when you shared about your work on #TheEducationBurrito?
🎧 Ep 15: Unwrapping the “fun in games” with @rachelleeobrien https://t.co/33ZVNJgkr0
#podcast #highered</t>
  </si>
  <si>
    <t>Tue Dec 14 15:18:31 +0000 2021</t>
  </si>
  <si>
    <t>http://twitter.com/Sarah__Hallam/statuses/1470775216385187842</t>
  </si>
  <si>
    <t>{"hashtags":[{"text":"SocMedHE21","indices":[43,54]}],"symbols":[],"user_mentions":[{"screen_name":"EdBurritoPod","name":"The Education Burrito","id":1301944632901873700,"id_str":"1301944632901873665","indices":[3,16]},{"screen_name":"rachelleeobrien","name":"Rachelle O’Brien MSc #SFHEA","id":43586185,"id_str":"43586185","indices":[69,85]}],"urls":[]}</t>
  </si>
  <si>
    <t>1470773117123543058</t>
  </si>
  <si>
    <t>Last minute shift in our final session, @DrLeeCoutts from @UniStrathclyde is presenting on use of OneNote for Professional Practice folios (replacing 1000s of paper files) #SocMedHE21</t>
  </si>
  <si>
    <t>Tue Dec 14 15:10:11 +0000 2021</t>
  </si>
  <si>
    <t>http://twitter.com/clairemtimmins/statuses/1470773117123543058</t>
  </si>
  <si>
    <t>{"hashtags":[{"text":"SocMedHE21","indices":[172,183]}],"symbols":[],"user_mentions":[{"screen_name":"DrLeeCoutts","name":"Dr Lee Coutts","id":783659789008199700,"id_str":"783659789008199682","indices":[40,52]},{"screen_name":"UniStrathclyde","name":"University of Strathclyde","id":23055105,"id_str":"23055105","indices":[58,73]}],"urls":[]}</t>
  </si>
  <si>
    <t>1470771722882273288</t>
  </si>
  <si>
    <t>@niall_barr sharing ideas about how we can make the VLE more social using H5P and Scorm #socmedhe21</t>
  </si>
  <si>
    <t>Tue Dec 14 15:04:39 +0000 2021</t>
  </si>
  <si>
    <t>300805953</t>
  </si>
  <si>
    <t>niall_barr</t>
  </si>
  <si>
    <t>http://twitter.com/alexgspiers/statuses/1470771722882273288</t>
  </si>
  <si>
    <t>{"hashtags":[{"text":"socmedhe21","indices":[88,99]}],"symbols":[],"user_mentions":[{"screen_name":"niall_barr","name":"Niall Barr","id":300805953,"id_str":"300805953","indices":[0,11]}],"urls":[]}</t>
  </si>
  <si>
    <t>1470771615755558913</t>
  </si>
  <si>
    <t>Attending a conference being hosted on @gather_town - @kate_wall98 maybe an idea for the next Doctorate  Showcase?! #SocMedHE21</t>
  </si>
  <si>
    <t>Tue Dec 14 15:04:13 +0000 2021</t>
  </si>
  <si>
    <t>http://twitter.com/DrLeeCoutts/statuses/1470771615755558913</t>
  </si>
  <si>
    <t>{"hashtags":[{"text":"SocMedHE21","indices":[116,127]}],"symbols":[],"user_mentions":[{"screen_name":"gather_town","name":"Gather","id":1276585698322235400,"id_str":"1276585698322235392","indices":[39,51]},{"screen_name":"kate_wall98","name":"Prof Kate Wall","id":4177758509,"id_str":"4177758509","indices":[54,66]}],"urls":[]}</t>
  </si>
  <si>
    <t>1470771446641303557</t>
  </si>
  <si>
    <t>@clairemtimmins @rachelleeobrien They're a bit abstract but you can see them here: https://t.co/aMHPHGFzI1 #SocMedHE21</t>
  </si>
  <si>
    <t>Tue Dec 14 15:03:33 +0000 2021</t>
  </si>
  <si>
    <t>1470753821693464584</t>
  </si>
  <si>
    <t>http://twitter.com/Sarah__Hallam/statuses/1470771446641303557</t>
  </si>
  <si>
    <t>{"hashtags":[{"text":"SocMedHE21","indices":[107,118]}],"symbols":[],"user_mentions":[{"screen_name":"clairemtimmins","name":"Dr Claire Timmins","id":36925713,"id_str":"36925713","indices":[0,15]},{"screen_name":"rachelleeobrien","name":"Rachelle O’Brien MSc #SFHEA","id":43586185,"id_str":"43586185","indices":[16,32]}],"urls":[{"url":"https://t.co/aMHPHGFzI1","expanded_url":"https://docs.google.com/presentation/d/1QFQ5-nWPLa0EukKJeuUleFmW1AwoXZHTUYHXZlYAEHA/edit?usp=sharing","display_url":"docs.google.com/presentation/d…","indices":[83,106]}]}</t>
  </si>
  <si>
    <t>1470769822061502465</t>
  </si>
  <si>
    <t>RT @sheilmcn: dipping back into #SocMedHE21  - bit of a starry social media panel here including @SFaulknerPandO @debbaff @suebecks https://t.co/fcSLOyPn7u</t>
  </si>
  <si>
    <t>Tue Dec 14 14:57:05 +0000 2021</t>
  </si>
  <si>
    <t>http://twitter.com/debbaff/statuses/1470769822061502465</t>
  </si>
  <si>
    <t>{"hashtags":[{"text":"SocMedHE21","indices":[32,43]}],"symbols":[],"user_mentions":[{"screen_name":"sheilmcn","name":"Sheila MacNeill","id":4013641,"id_str":"4013641","indices":[3,12]},{"screen_name":"SFaulknerPandO","name":"Suzanne Faulkner 👻📱🛴","id":859771153321259000,"id_str":"859771153321259009","indices":[97,112]},{"screen_name":"debbaff","name":"Deb Baff 🤗 💖 🦄","id":231750350,"id_str":"231750350","indices":[113,121]},{"screen_name":"suebecks","name":"Sue Beckingham 🎓 💻 💡","id":34904126,"id_str":"34904126","indices":[122,131]}],"urls":[]}</t>
  </si>
  <si>
    <t>1470765799824633864</t>
  </si>
  <si>
    <t>EdenLSE</t>
  </si>
  <si>
    <t>RT @alexgspiers: This is my first time attending a conference in @gather_town  Very impressed by the work done by @SocMedHE  The space is full of intrigue, random chats and presentations. Fun space to get to know.  #SocMedHE21</t>
  </si>
  <si>
    <t>Tue Dec 14 14:41:06 +0000 2021</t>
  </si>
  <si>
    <t>800575249</t>
  </si>
  <si>
    <t>http://pbs.twimg.com/profile_images/1149327205249507328/20G8HLIo_normal.png</t>
  </si>
  <si>
    <t>LSE, London</t>
  </si>
  <si>
    <t>http://twitter.com/EdenLSE/statuses/1470765799824633864</t>
  </si>
  <si>
    <t>{"hashtags":[],"symbols":[],"user_mentions":[{"screen_name":"alexgspiers","name":"Alex Spiers","id":1056578767,"id_str":"1056578767","indices":[3,15]},{"screen_name":"gather_town","name":"Gather","id":1276585698322235400,"id_str":"1276585698322235392","indices":[65,77]},{"screen_name":"SocMedHE","name":"Social Media for Learning in Higher Education","id":3346395670,"id_str":"3346395670","indices":[114,123]}],"urls":[]}</t>
  </si>
  <si>
    <t>1470765657407037449</t>
  </si>
  <si>
    <t>AENMcGregor</t>
  </si>
  <si>
    <t>Podcast video #SocMedHE21 https://t.co/EN4xHpRRMa</t>
  </si>
  <si>
    <t>Tue Dec 14 14:40:32 +0000 2021</t>
  </si>
  <si>
    <t>1565282834</t>
  </si>
  <si>
    <t>http://pbs.twimg.com/profile_images/655425366148911104/QwMsGKrt_normal.jpg</t>
  </si>
  <si>
    <t>Glasgow UK</t>
  </si>
  <si>
    <t>http://twitter.com/AENMcGregor/statuses/1470765657407037449</t>
  </si>
  <si>
    <t>{"hashtags":[{"text":"SocMedHE21","indices":[14,25]}],"symbols":[],"user_mentions":[],"urls":[],"media":[{"id":1470765548933890000,"id_str":"1470765548933890055","indices":[26,49],"media_url":"http://pbs.twimg.com/media/FGk1eWwWQAcXjG6.jpg","media_url_https":"https://pbs.twimg.com/media/FGk1eWwWQAcXjG6.jpg","url":"https://t.co/EN4xHpRRMa","display_url":"pic.twitter.com/EN4xHpRRMa","expanded_url":"https://twitter.com/AENMcGregor/status/1470765657407037449/photo/1","type":"photo","sizes":{"medium":{"w":1200,"h":900,"resize":"fit"},"small":{"w":680,"h":510,"resize":"fit"},"thumb":{"w":150,"h":150,"resize":"crop"},"large":{"w":2048,"h":1536,"resize":"fit"}}}]}</t>
  </si>
  <si>
    <t>1470765071286554641</t>
  </si>
  <si>
    <t>This looks fantastic from @suebecks. What do you want to do, and what Social Media platform can allow you to do it: https://t.co/QlFlJHiH8J #SocMedHE21</t>
  </si>
  <si>
    <t>Tue Dec 14 14:38:13 +0000 2021</t>
  </si>
  <si>
    <t>http://twitter.com/clairemtimmins/statuses/1470765071286554641</t>
  </si>
  <si>
    <t>{"hashtags":[{"text":"SocMedHE21","indices":[140,151]}],"symbols":[],"user_mentions":[{"screen_name":"suebecks","name":"Sue Beckingham 🎓 💻 💡","id":34904126,"id_str":"34904126","indices":[26,35]}],"urls":[{"url":"https://t.co/QlFlJHiH8J","expanded_url":"https://socialmediaforlearning.com/smash/reverse-social-media-card-set/","display_url":"socialmediaforlearning.com/smash/reverse-…","indices":[116,139]}]}</t>
  </si>
  <si>
    <t>1470764944891289619</t>
  </si>
  <si>
    <t>When you are joining the #SocMedHE21 session &amp;amp; @rachelleeobrien is one of the speakers.
Do you remember this when you shared about your work on #TheEducationBurrito?
🎧 Ep 15: Unwrapping the “fun in games” with @rachelleeobrien https://t.co/33ZVNJgkr0
#podcast #highered</t>
  </si>
  <si>
    <t>Tue Dec 14 14:37:43 +0000 2021</t>
  </si>
  <si>
    <t>http://twitter.com/EdBurritoPod/statuses/1470764944891289619</t>
  </si>
  <si>
    <t>{"hashtags":[{"text":"SocMedHE21","indices":[25,36]},{"text":"TheEducationBurrito","indices":[149,169]},{"text":"podcast","indices":[258,266]},{"text":"highered","indices":[267,276]}],"symbols":[],"user_mentions":[{"screen_name":"rachelleeobrien","name":"Rachelle O’Brien MSc #SFHEA","id":43586185,"id_str":"43586185","indices":[51,67]},{"screen_name":"rachelleeobrien","name":"Rachelle O’Brien MSc #SFHEA","id":43586185,"id_str":"43586185","indices":[216,232]}],"urls":[{"url":"https://t.co/33ZVNJgkr0","expanded_url":"https://bit.ly/3lZ2XSn","display_url":"bit.ly/3lZ2XSn","indices":[233,256]}]}</t>
  </si>
  <si>
    <t>Getting #MELSIG vibes with @rachelleeobrien and @Sarah__Hallam as we create a collaborative podcast using @anchorfm  #SocMedHE21 @andrewmid</t>
  </si>
  <si>
    <t>Tue Dec 14 14:33:05 +0000 2021</t>
  </si>
  <si>
    <t>http://twitter.com/alexgspiers/statuses/1470763781458436107</t>
  </si>
  <si>
    <t>{"hashtags":[{"text":"MELSIG","indices":[8,15]},{"text":"SocMedHE21","indices":[117,128]}],"symbols":[],"user_mentions":[{"screen_name":"rachelleeobrien","name":"Rachelle O’Brien MSc #SFHEA","id":43586185,"id_str":"43586185","indices":[27,43]},{"screen_name":"Sarah__Hallam","name":"Sarah Hallam","id":204746761,"id_str":"204746761","indices":[48,62]},{"screen_name":"anchorfm","name":"Bob Letchworth","id":1241523582,"id_str":"1241523582","indices":[106,115]},{"screen_name":"andrewmid","name":"Andrew Middleton","id":800614,"id_str":"800614","indices":[129,139]}],"urls":[]}</t>
  </si>
  <si>
    <t>1470762696811462664</t>
  </si>
  <si>
    <t>Ooh, in-class collaborative conversations using Anchor to create podcasts. Smashing tips from @Sarah__Hallam &amp;amp; @rachelleeobrien #SocMedHE21</t>
  </si>
  <si>
    <t>Tue Dec 14 14:28:47 +0000 2021</t>
  </si>
  <si>
    <t>http://twitter.com/clairemtimmins/statuses/1470762696811462664</t>
  </si>
  <si>
    <t>{"hashtags":[{"text":"SocMedHE21","indices":[132,143]}],"symbols":[],"user_mentions":[{"screen_name":"Sarah__Hallam","name":"Sarah Hallam","id":204746761,"id_str":"204746761","indices":[94,108]},{"screen_name":"rachelleeobrien","name":"Rachelle O’Brien MSc #SFHEA","id":43586185,"id_str":"43586185","indices":[115,131]}],"urls":[]}</t>
  </si>
  <si>
    <t>1470760965625065490</t>
  </si>
  <si>
    <t>nucleoREA</t>
  </si>
  <si>
    <t>Tue Dec 14 14:21:54 +0000 2021</t>
  </si>
  <si>
    <t>3731574142</t>
  </si>
  <si>
    <t>http://pbs.twimg.com/profile_images/651887484238958593/z-601DAp_normal.png</t>
  </si>
  <si>
    <t>Uruguay</t>
  </si>
  <si>
    <t>http://twitter.com/nucleoREA/statuses/1470760965625065490</t>
  </si>
  <si>
    <t>1470759989430136836</t>
  </si>
  <si>
    <t>sheilmcn</t>
  </si>
  <si>
    <t>dipping back into #SocMedHE21  - bit of a starry social media panel here including @SFaulknerPandO @debbaff @suebecks https://t.co/fcSLOyPn7u</t>
  </si>
  <si>
    <t>Tue Dec 14 14:18:01 +0000 2021</t>
  </si>
  <si>
    <t>4013641</t>
  </si>
  <si>
    <t>http://pbs.twimg.com/profile_images/1184408151057195008/ZFNQUpZF_normal.jpg</t>
  </si>
  <si>
    <t xml:space="preserve">Scotland </t>
  </si>
  <si>
    <t>http://twitter.com/sheilmcn/statuses/1470759989430136836</t>
  </si>
  <si>
    <t>{"hashtags":[{"text":"SocMedHE21","indices":[18,29]}],"symbols":[],"user_mentions":[{"screen_name":"SFaulknerPandO","name":"Suzanne Faulkner 👻📱🛴","id":859771153321259000,"id_str":"859771153321259009","indices":[83,98]},{"screen_name":"debbaff","name":"Deb Baff 🤗 💖 🦄","id":231750350,"id_str":"231750350","indices":[99,107]},{"screen_name":"suebecks","name":"Sue Beckingham 🎓 💻 💡","id":34904126,"id_str":"34904126","indices":[108,117]}],"urls":[],"media":[{"id":1470759979409944600,"id_str":"1470759979409944583","indices":[118,141],"media_url":"http://pbs.twimg.com/media/FGkwaKqXMAcyimT.jpg","media_url_https":"https://pbs.twimg.com/media/FGkwaKqXMAcyimT.jpg","url":"https://t.co/fcSLOyPn7u","display_url":"pic.twitter.com/fcSLOyPn7u","expanded_url":"https://twitter.com/sheilmcn/status/1470759989430136836/photo/1","type":"photo","sizes":{"thumb":{"w":150,"h":150,"resize":"crop"},"small":{"w":680,"h":329,"resize":"fit"},"medium":{"w":1200,"h":580,"resize":"fit"},"large":{"w":1317,"h":637,"resize":"fit"}}}]}</t>
  </si>
  <si>
    <t>1470756875830534145</t>
  </si>
  <si>
    <t>@Sarah__Hallam  &amp;amp; @rachelleeobrien  using Classflow to engage and structure creative engagment in this session. #socmedhe21</t>
  </si>
  <si>
    <t>Tue Dec 14 14:05:39 +0000 2021</t>
  </si>
  <si>
    <t>http://twitter.com/alexgspiers/statuses/1470756875830534145</t>
  </si>
  <si>
    <t>{"hashtags":[{"text":"socmedhe21","indices":[116,127]}],"symbols":[],"user_mentions":[{"screen_name":"Sarah__Hallam","name":"Sarah Hallam","id":204746761,"id_str":"204746761","indices":[0,14]},{"screen_name":"rachelleeobrien","name":"Rachelle O’Brien MSc #SFHEA","id":43586185,"id_str":"43586185","indices":[22,38]}],"urls":[]}</t>
  </si>
  <si>
    <t>1470756595298619395</t>
  </si>
  <si>
    <t>marc_smith</t>
  </si>
  <si>
    <t>RT @suebecks: @scottturneruon now showing @nodexl which was used to visualise the @SocMedHE conference last year through the tweets #SocMedHE21 https://t.co/IvtmPR2HFU</t>
  </si>
  <si>
    <t>Tue Dec 14 14:04:32 +0000 2021</t>
  </si>
  <si>
    <t>12160482</t>
  </si>
  <si>
    <t>http://pbs.twimg.com/profile_images/943596894831255552/cMOzkc5i_normal.jpg</t>
  </si>
  <si>
    <t>Belmont, CA, USA</t>
  </si>
  <si>
    <t>http://twitter.com/marc_smith/statuses/1470756595298619395</t>
  </si>
  <si>
    <t>{"hashtags":[],"symbols":[],"user_mentions":[{"screen_name":"suebecks","name":"Sue Beckingham 🎓 💻 💡","id":34904126,"id_str":"34904126","indices":[3,12]},{"screen_name":"scottturneruon","name":"Dr Scott Turner","id":56366858,"id_str":"56366858","indices":[14,29]},{"screen_name":"nodexl","name":"NodeXL Project","id":87606674,"id_str":"87606674","indices":[42,49]},{"screen_name":"SocMedHE","name":"Social Media for Learning in Higher Education","id":3346395670,"id_str":"3346395670","indices":[82,91]}],"urls":[]}</t>
  </si>
  <si>
    <t>1470755662976147456</t>
  </si>
  <si>
    <t>Tue Dec 14 14:00:50 +0000 2021</t>
  </si>
  <si>
    <t>http://twitter.com/alexgspiers/statuses/1470755662976147456</t>
  </si>
  <si>
    <t>1470754851185381379</t>
  </si>
  <si>
    <t>Great question: Why use novelty &amp;amp; co-creativity in our teaching? @Sarah__Hallam &amp;amp; @rachelleeobrien #SocMedHE21</t>
  </si>
  <si>
    <t>Tue Dec 14 13:57:36 +0000 2021</t>
  </si>
  <si>
    <t>http://twitter.com/clairemtimmins/statuses/1470754851185381379</t>
  </si>
  <si>
    <t>{"hashtags":[{"text":"SocMedHE21","indices":[107,118]}],"symbols":[],"user_mentions":[{"screen_name":"Sarah__Hallam","name":"Sarah Hallam","id":204746761,"id_str":"204746761","indices":[69,83]},{"screen_name":"rachelleeobrien","name":"Rachelle O’Brien MSc #SFHEA","id":43586185,"id_str":"43586185","indices":[90,106]}],"urls":[]}</t>
  </si>
  <si>
    <t>Lunchtime physical activity.
We took a dip in sea at #SocMedHe21 @SocMedHE.
And yes, I do swim.
(You can see in the camera that Hamish is ALWAYS looking over me shoulders) https://t.co/ojKba7yt3j</t>
  </si>
  <si>
    <t>Tue Dec 14 13:56:55 +0000 2021</t>
  </si>
  <si>
    <t>http://twitter.com/baaanedict/statuses/1470754679143510022</t>
  </si>
  <si>
    <t>{"hashtags":[{"text":"SocMedHe21","indices":[54,65]}],"symbols":[],"user_mentions":[{"screen_name":"SocMedHE","name":"Social Media for Learning in Higher Education","id":3346395670,"id_str":"3346395670","indices":[66,75]}],"urls":[],"media":[{"id":1470754072479387600,"id_str":"1470754072479387655","indices":[175,198],"media_url":"http://pbs.twimg.com/media/FGkrCVoX0AcePr3.jpg","media_url_https":"https://pbs.twimg.com/media/FGkrCVoX0AcePr3.jpg","url":"https://t.co/ojKba7yt3j","display_url":"pic.twitter.com/ojKba7yt3j","expanded_url":"https://twitter.com/baaanedict/status/1470754679143510022/photo/1","type":"photo","sizes":{"thumb":{"w":150,"h":150,"resize":"crop"},"large":{"w":2048,"h":1219,"resize":"fit"},"small":{"w":680,"h":405,"resize":"fit"},"medium":{"w":1200,"h":714,"resize":"fit"}}}]}</t>
  </si>
  <si>
    <t>1470754154180227072</t>
  </si>
  <si>
    <t>jnyrose</t>
  </si>
  <si>
    <t>RT @NtuTilt: Cheeky shout out to #SocMedHE21 @SocMedHE  Have a wonderful day- you peeps inspire to progress our digital practice &amp;amp; connections @NomadWarMachine @SFaulknerPandO @clairemtimmins https://t.co/4q3LM2IMUB</t>
  </si>
  <si>
    <t>Tue Dec 14 13:54:50 +0000 2021</t>
  </si>
  <si>
    <t>7590692</t>
  </si>
  <si>
    <t>http://pbs.twimg.com/profile_images/1446087753180012546/Deb_1J0b_normal.jpg</t>
  </si>
  <si>
    <t>Manchester, UK</t>
  </si>
  <si>
    <t>http://twitter.com/jnyrose/statuses/1470754154180227072</t>
  </si>
  <si>
    <t>{"hashtags":[{"text":"SocMedHE21","indices":[33,44]}],"symbols":[],"user_mentions":[{"screen_name":"NtuTilt","name":"Trent Institute for Learning and Teaching","id":1059747227755864000,"id_str":"1059747227755864064","indices":[3,11]},{"screen_name":"SocMedHE","name":"Social Media for Learning in Higher Education","id":3346395670,"id_str":"3346395670","indices":[45,54]}],"urls":[]}</t>
  </si>
  <si>
    <t>Enjoying the many illustrations from @Sarah__Hallam &amp;amp; @rachelleeobrien #SocMedHE21. Great start to thinking about how SO many things tell a story. #SocMedHE21
Wait - we are going to be podcast guests 😁</t>
  </si>
  <si>
    <t>Tue Dec 14 13:53:31 +0000 2021</t>
  </si>
  <si>
    <t>http://twitter.com/clairemtimmins/statuses/1470753821693464584</t>
  </si>
  <si>
    <t>{"hashtags":[{"text":"SocMedHE21","indices":[75,86]},{"text":"SocMedHE21","indices":[151,162]}],"symbols":[],"user_mentions":[{"screen_name":"Sarah__Hallam","name":"Sarah Hallam","id":204746761,"id_str":"204746761","indices":[37,51]},{"screen_name":"rachelleeobrien","name":"Rachelle O’Brien MSc #SFHEA","id":43586185,"id_str":"43586185","indices":[58,74]}],"urls":[]}</t>
  </si>
  <si>
    <t>1470753375864111112</t>
  </si>
  <si>
    <t>🤣🤣🤣
My human is currently not near computer so taken over their #SocMedHe21 thingyamajig.
And yes, sheep can dance!
(Meanwhile Hamish is off running wild down at the beach ⛱)
@NomadWarMachine @suebecks @SFaulknerPandO</t>
  </si>
  <si>
    <t>Tue Dec 14 13:51:44 +0000 2021</t>
  </si>
  <si>
    <t>http://twitter.com/baaanedict/statuses/1470753375864111112</t>
  </si>
  <si>
    <t>{"hashtags":[{"text":"SocMedHe21","indices":[65,76]}],"symbols":[],"user_mentions":[{"screen_name":"NomadWarMachine","name":"Sarah Honeychurch","id":558091832,"id_str":"558091832","indices":[179,195]},{"screen_name":"suebecks","name":"Sue Beckingham 🎓 💻 💡","id":34904126,"id_str":"34904126","indices":[196,205]},{"screen_name":"SFaulknerPandO","name":"Suzanne Faulkner 👻📱🛴","id":859771153321259000,"id_str":"859771153321259009","indices":[206,221]}],"urls":[]}</t>
  </si>
  <si>
    <t>1470750760245813250</t>
  </si>
  <si>
    <t>@NomadWarMachine and @clairemtimmins can illuminate!!! #socmedhe21 https://t.co/qyI6FPo0a6</t>
  </si>
  <si>
    <t>Tue Dec 14 13:41:21 +0000 2021</t>
  </si>
  <si>
    <t>http://twitter.com/belld17/statuses/1470750760245813250</t>
  </si>
  <si>
    <t>{"hashtags":[{"text":"socmedhe21","indices":[55,66]}],"symbols":[],"user_mentions":[{"screen_name":"NomadWarMachine","name":"Sarah Honeychurch","id":558091832,"id_str":"558091832","indices":[0,16]},{"screen_name":"clairemtimmins","name":"Dr Claire Timmins","id":36925713,"id_str":"36925713","indices":[21,36]}],"urls":[{"url":"https://t.co/qyI6FPo0a6","expanded_url":"https://twitter.com/williamsoo/status/1470749209225695232","display_url":"twitter.com/williamsoo/sta…","indices":[67,90]}]}</t>
  </si>
  <si>
    <t>1470749735694876679</t>
  </si>
  <si>
    <t>PacoIniesto</t>
  </si>
  <si>
    <t>Tue Dec 14 13:37:16 +0000 2021</t>
  </si>
  <si>
    <t>407214645</t>
  </si>
  <si>
    <t>http://pbs.twimg.com/profile_images/1048229066199982081/Nu9L3qXT_normal.jpg</t>
  </si>
  <si>
    <t>http://twitter.com/PacoIniesto/statuses/1470749735694876679</t>
  </si>
  <si>
    <t>1470746216900222978</t>
  </si>
  <si>
    <t>OpenUCL</t>
  </si>
  <si>
    <t>Tue Dec 14 13:23:17 +0000 2021</t>
  </si>
  <si>
    <t>1022043176608120833</t>
  </si>
  <si>
    <t>http://pbs.twimg.com/profile_images/1022603635346341888/ciPI0_WY_normal.jpg</t>
  </si>
  <si>
    <t>http://twitter.com/OpenUCL/statuses/1470746216900222978</t>
  </si>
  <si>
    <t>1470744315215425540</t>
  </si>
  <si>
    <t>andrewmid</t>
  </si>
  <si>
    <t>Wish I could be with you #SocMedHE21 - keep the tweets flowing. Have a good day. 🙂</t>
  </si>
  <si>
    <t>Tue Dec 14 13:15:44 +0000 2021</t>
  </si>
  <si>
    <t>800614</t>
  </si>
  <si>
    <t>http://pbs.twimg.com/profile_images/1074084649780084736/TCiFkRts_normal.jpg</t>
  </si>
  <si>
    <t>Cambridge, UK</t>
  </si>
  <si>
    <t>http://twitter.com/andrewmid/statuses/1470744315215425540</t>
  </si>
  <si>
    <t>{"hashtags":[{"text":"SocMedHE21","indices":[25,36]}],"symbols":[],"user_mentions":[],"urls":[]}</t>
  </si>
  <si>
    <t>1470743363368501253</t>
  </si>
  <si>
    <t>ActiveLearnNTW</t>
  </si>
  <si>
    <t>RT @andrewmid: @ActiveLearnNTW @jamiewheywood A10 I have to say social media given that it is #SocMedHE21 - but I do think it demonstrates a networked basis for #activelearning #conversation</t>
  </si>
  <si>
    <t>Tue Dec 14 13:11:57 +0000 2021</t>
  </si>
  <si>
    <t>874954906289008641</t>
  </si>
  <si>
    <t>http://pbs.twimg.com/profile_images/877853340163596288/hqSmy-LP_normal.jpg</t>
  </si>
  <si>
    <t>http://twitter.com/ActiveLearnNTW/statuses/1470743363368501253</t>
  </si>
  <si>
    <t>{"hashtags":[{"text":"SocMedHE21","indices":[94,105]}],"symbols":[],"user_mentions":[{"screen_name":"andrewmid","name":"Andrew Middleton","id":800614,"id_str":"800614","indices":[3,13]},{"screen_name":"ActiveLearnNTW","name":"Active Learning NTW","id":874954906289008600,"id_str":"874954906289008641","indices":[15,30]},{"screen_name":"jamiewheywood","name":"Jamie Heywood","id":881940753248919600,"id_str":"881940753248919553","indices":[31,45]}],"urls":[]}</t>
  </si>
  <si>
    <t>1470742969821106185</t>
  </si>
  <si>
    <t>@ActiveLearnNTW @jamiewheywood A10 I have to say social media given that it is #SocMedHE21 - but I do think it demonstrates a networked basis for #activelearning #conversation</t>
  </si>
  <si>
    <t>Tue Dec 14 13:10:23 +0000 2021</t>
  </si>
  <si>
    <t>1470740365720244225</t>
  </si>
  <si>
    <t>http://twitter.com/andrewmid/statuses/1470742969821106185</t>
  </si>
  <si>
    <t>{"hashtags":[{"text":"SocMedHE21","indices":[79,90]},{"text":"activelearning","indices":[146,161]},{"text":"conversation","indices":[162,175]}],"symbols":[],"user_mentions":[{"screen_name":"ActiveLearnNTW","name":"Active Learning NTW","id":874954906289008600,"id_str":"874954906289008641","indices":[0,15]},{"screen_name":"jamiewheywood","name":"Jamie Heywood","id":881940753248919600,"id_str":"881940753248919553","indices":[16,30]}],"urls":[]}</t>
  </si>
  <si>
    <t>1470739738407677954</t>
  </si>
  <si>
    <t>RT @debbaff: Well that was great fun ! @suebecks @belld17 @SFaulknerPandO @debbaff @Sarah__Hallam  #SocMedHE21 Fireside chat on our lived experiences of being a PhD student, the barriers we have faced and the support that has helped us keep going 😊 https://t.co/yrEeBoAHPn</t>
  </si>
  <si>
    <t>Tue Dec 14 12:57:33 +0000 2021</t>
  </si>
  <si>
    <t>http://twitter.com/scottturneruon/statuses/1470739738407677954</t>
  </si>
  <si>
    <t>{"hashtags":[{"text":"SocMedHE21","indices":[99,110]}],"symbols":[],"user_mentions":[{"screen_name":"debbaff","name":"Deb Baff 🤗 💖 🦄","id":231750350,"id_str":"231750350","indices":[3,11]},{"screen_name":"suebecks","name":"Sue Beckingham 🎓 💻 💡","id":34904126,"id_str":"34904126","indices":[39,48]},{"screen_name":"belld17","name":"Dawne","id":1274404952,"id_str":"1274404952","indices":[49,57]},{"screen_name":"SFaulknerPandO","name":"Suzanne Faulkner 👻📱🛴","id":859771153321259000,"id_str":"859771153321259009","indices":[58,73]},{"screen_name":"debbaff","name":"Deb Baff 🤗 💖 🦄","id":231750350,"id_str":"231750350","indices":[74,82]},{"screen_name":"Sarah__Hallam","name":"Sarah Hallam","id":204746761,"id_str":"204746761","indices":[83,97]}],"urls":[]}</t>
  </si>
  <si>
    <t>1470739385016631300</t>
  </si>
  <si>
    <t>Tue Dec 14 12:56:09 +0000 2021</t>
  </si>
  <si>
    <t>http://twitter.com/scottturneruon/statuses/1470739385016631300</t>
  </si>
  <si>
    <t>1470739362686156810</t>
  </si>
  <si>
    <t>Tue Dec 14 12:56:03 +0000 2021</t>
  </si>
  <si>
    <t>http://twitter.com/scottturneruon/statuses/1470739362686156810</t>
  </si>
  <si>
    <t>1470739288761552896</t>
  </si>
  <si>
    <t>hopkinsdavid</t>
  </si>
  <si>
    <t>Thanks for the #SocMedHE21 tweets today, keep 'em coming! https://t.co/DDevv7u4XT</t>
  </si>
  <si>
    <t>Tue Dec 14 12:55:46 +0000 2021</t>
  </si>
  <si>
    <t>19582633</t>
  </si>
  <si>
    <t>http://pbs.twimg.com/profile_images/1288166821909200900/BWP5Ee38_normal.jpg</t>
  </si>
  <si>
    <t>East Midlands, England</t>
  </si>
  <si>
    <t>http://twitter.com/hopkinsdavid/statuses/1470739288761552896</t>
  </si>
  <si>
    <t>{"hashtags":[{"text":"SocMedHE21","indices":[15,26]}],"symbols":[],"user_mentions":[],"urls":[],"media":[{"id":1470739281966739500,"id_str":"1470739281966739462","indices":[58,81],"media_url":"http://pbs.twimg.com/tweet_video_thumb/FGkdlarXMAYf_M8.jpg","media_url_https":"https://pbs.twimg.com/tweet_video_thumb/FGkdlarXMAYf_M8.jpg","url":"https://t.co/DDevv7u4XT","display_url":"pic.twitter.com/DDevv7u4XT","expanded_url":"https://twitter.com/hopkinsdavid/status/1470739288761552896/photo/1","type":"photo","sizes":{"small":{"w":426,"h":248,"resize":"fit"},"thumb":{"w":150,"h":150,"resize":"crop"},"medium":{"w":426,"h":248,"resize":"fit"},"large":{"w":426,"h":248,"resize":"fit"}}}]}</t>
  </si>
  <si>
    <t>1470734917973721094</t>
  </si>
  <si>
    <t>RT @NtuTilt: Hashtag to watch today....Whilst K4 is ever present there are contributions from #SocMedHE21 that will feed into inclusive learning (V1) effective learning environments (A4) Assessment (A3)...in fact all! #fellowship https://t.co/7YtSJyyvcy</t>
  </si>
  <si>
    <t>Tue Dec 14 12:38:24 +0000 2021</t>
  </si>
  <si>
    <t>http://twitter.com/alexgspiers/statuses/1470734917973721094</t>
  </si>
  <si>
    <t>{"hashtags":[{"text":"SocMedHE21","indices":[94,105]}],"symbols":[],"user_mentions":[{"screen_name":"NtuTilt","name":"Trent Institute for Learning and Teaching","id":1059747227755864000,"id_str":"1059747227755864064","indices":[3,11]}],"urls":[]}</t>
  </si>
  <si>
    <t>1470734906707918848</t>
  </si>
  <si>
    <t>RT @Emmadw: A fascinating pair of sessions by @OliviaKellyOU  &amp;amp;  &amp;amp; @scottturneruon and analysing tweets. #SocMedHE21</t>
  </si>
  <si>
    <t>Tue Dec 14 12:38:21 +0000 2021</t>
  </si>
  <si>
    <t>http://twitter.com/alexgspiers/statuses/1470734906707918848</t>
  </si>
  <si>
    <t>{"hashtags":[{"text":"SocMedHE21","indices":[113,124]}],"symbols":[],"user_mentions":[{"screen_name":"Emmadw","name":"Emma Duke-Williams","id":1168961,"id_str":"1168961","indices":[3,10]},{"screen_name":"OliviaKellyOU","name":"Olivia Kelly","id":900813213952081900,"id_str":"900813213952081920","indices":[46,60]},{"screen_name":"scottturneruon","name":"Dr Scott Turner","id":56366858,"id_str":"56366858","indices":[75,90]}],"urls":[]}</t>
  </si>
  <si>
    <t>1470734696053035013</t>
  </si>
  <si>
    <t>johannafunk1</t>
  </si>
  <si>
    <t>Tue Dec 14 12:37:31 +0000 2021</t>
  </si>
  <si>
    <t>1363543626</t>
  </si>
  <si>
    <t>http://pbs.twimg.com/profile_images/1307141119029817345/ybTTH4v4_normal.jpg</t>
  </si>
  <si>
    <t>Larrakia Country</t>
  </si>
  <si>
    <t>http://twitter.com/johannafunk1/statuses/1470734696053035013</t>
  </si>
  <si>
    <t>1470733590619115525</t>
  </si>
  <si>
    <t>Hashtag to watch today....Whilst K4 is ever present there are contributions from #SocMedHE21 that will feed into inclusive learning (V1) effective learning environments (A4) Assessment (A3)...in fact all! #fellowship https://t.co/7YtSJyyvcy</t>
  </si>
  <si>
    <t>Tue Dec 14 12:33:07 +0000 2021</t>
  </si>
  <si>
    <t>http://twitter.com/NtuTilt/statuses/1470733590619115525</t>
  </si>
  <si>
    <t>{"hashtags":[{"text":"SocMedHE21","indices":[81,92]},{"text":"fellowship","indices":[205,216]}],"symbols":[],"user_mentions":[],"urls":[],"media":[{"id":1470733583291752400,"id_str":"1470733583291752460","indices":[217,240],"media_url":"http://pbs.twimg.com/tweet_video_thumb/FGkYZtdXoAwEuRR.jpg","media_url_https":"https://pbs.twimg.com/tweet_video_thumb/FGkYZtdXoAwEuRR.jpg","url":"https://t.co/7YtSJyyvcy","display_url":"pic.twitter.com/7YtSJyyvcy","expanded_url":"https://twitter.com/NtuTilt/status/1470733590619115525/photo/1","type":"photo","sizes":{"small":{"w":480,"h":480,"resize":"fit"},"thumb":{"w":150,"h":150,"resize":"crop"},"large":{"w":480,"h":480,"resize":"fit"},"medium":{"w":480,"h":480,"resize":"fit"}}}]}</t>
  </si>
  <si>
    <t>1470732976929624075</t>
  </si>
  <si>
    <t>Tue Dec 14 12:30:41 +0000 2021</t>
  </si>
  <si>
    <t>http://twitter.com/NtuTilt/statuses/1470732976929624075</t>
  </si>
  <si>
    <t>1470732223380873226</t>
  </si>
  <si>
    <t>RT @LivHopeLT: Our very own Phil is representing the L&amp;amp;T team at #SocMedHE21 today. A brilliant morning with an equally interesting afternoon ahead! https://t.co/5d1uivUFjk</t>
  </si>
  <si>
    <t>Tue Dec 14 12:27:41 +0000 2021</t>
  </si>
  <si>
    <t>http://twitter.com/alexgspiers/statuses/1470732223380873226</t>
  </si>
  <si>
    <t>{"hashtags":[{"text":"SocMedHE21","indices":[69,80]}],"symbols":[],"user_mentions":[{"screen_name":"LivHopeLT","name":"Liverpool Hope L&amp;T","id":782859119678066700,"id_str":"782859119678066688","indices":[3,13]}],"urls":[]}</t>
  </si>
  <si>
    <t>1470731966068756483</t>
  </si>
  <si>
    <t>Emmadw</t>
  </si>
  <si>
    <t>A fascinating pair of sessions by @OliviaKellyOU  &amp;amp;  &amp;amp; @scottturneruon and analysing tweets. #SocMedHE21</t>
  </si>
  <si>
    <t>Tue Dec 14 12:26:40 +0000 2021</t>
  </si>
  <si>
    <t>1168961</t>
  </si>
  <si>
    <t>http://pbs.twimg.com/profile_images/1299022360050311170/3NIwcvf3_normal.jpg</t>
  </si>
  <si>
    <t>Dundee, Scotland</t>
  </si>
  <si>
    <t>http://twitter.com/Emmadw/statuses/1470731966068756483</t>
  </si>
  <si>
    <t>{"hashtags":[{"text":"SocMedHE21","indices":[101,112]}],"symbols":[],"user_mentions":[{"screen_name":"OliviaKellyOU","name":"Olivia Kelly","id":900813213952081900,"id_str":"900813213952081920","indices":[34,48]},{"screen_name":"scottturneruon","name":"Dr Scott Turner","id":56366858,"id_str":"56366858","indices":[63,78]}],"urls":[]}</t>
  </si>
  <si>
    <t>1470731623163432966</t>
  </si>
  <si>
    <t>@scottturneruon now showing @nodexl which was used to visualise the @SocMedHE conference last year through the tweets #SocMedHE21 https://t.co/IvtmPR2HFU</t>
  </si>
  <si>
    <t>Tue Dec 14 12:25:18 +0000 2021</t>
  </si>
  <si>
    <t>http://twitter.com/suebecks/statuses/1470731623163432966</t>
  </si>
  <si>
    <t>{"hashtags":[{"text":"SocMedHE21","indices":[118,129]}],"symbols":[],"user_mentions":[{"screen_name":"scottturneruon","name":"Dr Scott Turner","id":56366858,"id_str":"56366858","indices":[0,15]},{"screen_name":"nodexl","name":"NodeXL Project","id":87606674,"id_str":"87606674","indices":[28,35]},{"screen_name":"SocMedHE","name":"Social Media for Learning in Higher Education","id":3346395670,"id_str":"3346395670","indices":[68,77]}],"urls":[],"media":[{"id":1470731614342766600,"id_str":"1470731614342766595","indices":[130,153],"media_url":"http://pbs.twimg.com/media/FGkWnGjWYAMqW0x.jpg","media_url_https":"https://pbs.twimg.com/media/FGkWnGjWYAMqW0x.jpg","url":"https://t.co/IvtmPR2HFU","display_url":"pic.twitter.com/IvtmPR2HFU","expanded_url":"https://twitter.com/suebecks/status/1470731623163432966/photo/1","type":"photo","sizes":{"thumb":{"w":150,"h":150,"resize":"crop"},"small":{"w":680,"h":510,"resize":"fit"},"large":{"w":2048,"h":1536,"resize":"fit"},"medium":{"w":1200,"h":900,"resize":"fit"}}}]}</t>
  </si>
  <si>
    <t>1470731451754819586</t>
  </si>
  <si>
    <t>Tue Dec 14 12:24:37 +0000 2021</t>
  </si>
  <si>
    <t>http://twitter.com/Emmadw/statuses/1470731451754819586</t>
  </si>
  <si>
    <t>1470731162947620867</t>
  </si>
  <si>
    <t>RT @belld17: @suebecks @SocMedHE @debbaff @SFaulknerPandO @Sarah__Hallam @rachelleeobrien I found the sketchnote I'd been looking for! 😍#SocMedHE21 https://t.co/IIJp1IGege</t>
  </si>
  <si>
    <t>Tue Dec 14 12:23:28 +0000 2021</t>
  </si>
  <si>
    <t>http://twitter.com/debbaff/statuses/1470731162947620867</t>
  </si>
  <si>
    <t>{"hashtags":[],"symbols":[],"user_mentions":[{"screen_name":"belld17","name":"Dawne","id":1274404952,"id_str":"1274404952","indices":[3,11]},{"screen_name":"suebecks","name":"Sue Beckingham 🎓 💻 💡","id":34904126,"id_str":"34904126","indices":[13,22]},{"screen_name":"SocMedHE","name":"Social Media for Learning in Higher Education","id":3346395670,"id_str":"3346395670","indices":[23,32]},{"screen_name":"debbaff","name":"Deb Baff 🤗 💖 🦄","id":231750350,"id_str":"231750350","indices":[33,41]},{"screen_name":"SFaulknerPandO","name":"Suzanne Faulkner 👻📱🛴","id":859771153321259000,"id_str":"859771153321259009","indices":[42,57]},{"screen_name":"Sarah__Hallam","name":"Sarah Hallam","id":204746761,"id_str":"204746761","indices":[58,72]},{"screen_name":"rachelleeobrien","name":"Rachelle O’Brien MSc #SFHEA","id":43586185,"id_str":"43586185","indices":[73,89]}],"urls":[]}</t>
  </si>
  <si>
    <t>1470730914456117249</t>
  </si>
  <si>
    <t>RT @KiuSum: Looking forward to joining the annual @SocMedHE Conference today!
Here we are in the virtual Student Union for the first parallel session on "Building a social learning community: Tips &amp;amp; tools for surviving a PhD &amp;amp; professional learning during a pandemic &amp;amp; beyond"
 #socmedhe21 https://t.co/zxDBmtTjtM</t>
  </si>
  <si>
    <t>Tue Dec 14 12:22:29 +0000 2021</t>
  </si>
  <si>
    <t>http://twitter.com/debbaff/statuses/1470730914456117249</t>
  </si>
  <si>
    <t>{"hashtags":[],"symbols":[],"user_mentions":[{"screen_name":"KiuSum","name":"Kiu Sum","id":246951711,"id_str":"246951711","indices":[3,10]},{"screen_name":"SocMedHE","name":"Social Media for Learning in Higher Education","id":3346395670,"id_str":"3346395670","indices":[50,59]}],"urls":[]}</t>
  </si>
  <si>
    <t>1470730842284732418</t>
  </si>
  <si>
    <t>Great intro to TAGSExplorer by @scottturneruon (or @mhawksey magic as I call it) with a demo on how to visualise a hashtag #️⃣ Today he’s showing #SocMedHE21 https://t.co/TPGSaEz8ma</t>
  </si>
  <si>
    <t>Tue Dec 14 12:22:12 +0000 2021</t>
  </si>
  <si>
    <t>http://twitter.com/suebecks/statuses/1470730842284732418</t>
  </si>
  <si>
    <t>{"hashtags":[{"text":"SocMedHE21","indices":[146,157]}],"symbols":[],"user_mentions":[{"screen_name":"scottturneruon","name":"Dr Scott Turner","id":56366858,"id_str":"56366858","indices":[31,46]},{"screen_name":"mhawksey","name":"Martin Hawksey","id":13046992,"id_str":"13046992","indices":[51,60]}],"urls":[],"media":[{"id":1470730833652818000,"id_str":"1470730833652817933","indices":[158,181],"media_url":"http://pbs.twimg.com/media/FGkV5qQXIA0pgoU.jpg","media_url_https":"https://pbs.twimg.com/media/FGkV5qQXIA0pgoU.jpg","url":"https://t.co/TPGSaEz8ma","display_url":"pic.twitter.com/TPGSaEz8ma","expanded_url":"https://twitter.com/suebecks/status/1470730842284732418/photo/1","type":"photo","sizes":{"medium":{"w":1200,"h":900,"resize":"fit"},"thumb":{"w":150,"h":150,"resize":"crop"},"small":{"w":680,"h":510,"resize":"fit"},"large":{"w":2048,"h":1536,"resize":"fit"}}}]}</t>
  </si>
  <si>
    <t>1470729736620023813</t>
  </si>
  <si>
    <t>LivHopeLT</t>
  </si>
  <si>
    <t>Our very own Phil is representing the L&amp;amp;T team at #SocMedHE21 today. A brilliant morning with an equally interesting afternoon ahead! https://t.co/5d1uivUFjk</t>
  </si>
  <si>
    <t>Tue Dec 14 12:17:48 +0000 2021</t>
  </si>
  <si>
    <t>782859119678066688</t>
  </si>
  <si>
    <t>http://pbs.twimg.com/profile_images/1309129271424712707/6aUo4nu3_normal.jpg</t>
  </si>
  <si>
    <t>http://twitter.com/LivHopeLT/statuses/1470729736620023813</t>
  </si>
  <si>
    <t>{"hashtags":[{"text":"SocMedHE21","indices":[54,65]}],"symbols":[],"user_mentions":[],"urls":[{"url":"https://t.co/5d1uivUFjk","expanded_url":"https://twitter.com/SocMedHE/status/1470701114291064837","display_url":"twitter.com/SocMedHE/statu…","indices":[138,161]}]}</t>
  </si>
  <si>
    <t>1470729203817619459</t>
  </si>
  <si>
    <t>Tue Dec 14 12:15:41 +0000 2021</t>
  </si>
  <si>
    <t>http://twitter.com/suebecks/statuses/1470729203817619459</t>
  </si>
  <si>
    <t>1470729157806067717</t>
  </si>
  <si>
    <t>RT @CLTatEHU: Looking forward to @SocMedHE #socmedhe21 today! Hosted by the amazing @SFaulknerPandO @NomadWarMachine and @clairemtimmins Thank you! https://t.co/H8zekjEcrD</t>
  </si>
  <si>
    <t>Tue Dec 14 12:15:30 +0000 2021</t>
  </si>
  <si>
    <t>http://twitter.com/SFaulknerPandO/statuses/1470729157806067717</t>
  </si>
  <si>
    <t>{"hashtags":[{"text":"socmedhe21","indices":[43,54]}],"symbols":[],"user_mentions":[{"screen_name":"CLTatEHU","name":"CLT at EHU","id":3086279907,"id_str":"3086279907","indices":[3,12]},{"screen_name":"SocMedHE","name":"Social Media for Learning in Higher Education","id":3346395670,"id_str":"3346395670","indices":[33,42]},{"screen_name":"SFaulknerPandO","name":"Suzanne Faulkner 👻📱🛴","id":859771153321259000,"id_str":"859771153321259009","indices":[84,99]},{"screen_name":"NomadWarMachine","name":"Sarah Honeychurch","id":558091832,"id_str":"558091832","indices":[100,116]},{"screen_name":"clairemtimmins","name":"Dr Claire Timmins","id":36925713,"id_str":"36925713","indices":[121,136]}],"urls":[]}</t>
  </si>
  <si>
    <t>1470729152558993419</t>
  </si>
  <si>
    <t>@CLTatEHU @SocMedHE @NomadWarMachine @clairemtimmins We hope you enjoy the day and exploring #SocMedHE21 in @gather_town https://t.co/zETdM5QYAi</t>
  </si>
  <si>
    <t>Tue Dec 14 12:15:29 +0000 2021</t>
  </si>
  <si>
    <t>3086279907</t>
  </si>
  <si>
    <t>CLTatEHU</t>
  </si>
  <si>
    <t>1470687350716088321</t>
  </si>
  <si>
    <t>http://twitter.com/SFaulknerPandO/statuses/1470729152558993419</t>
  </si>
  <si>
    <t>{"hashtags":[{"text":"SocMedHE21","indices":[93,104]}],"symbols":[],"user_mentions":[{"screen_name":"CLTatEHU","name":"CLT at EHU","id":3086279907,"id_str":"3086279907","indices":[0,9]},{"screen_name":"SocMedHE","name":"Social Media for Learning in Higher Education","id":3346395670,"id_str":"3346395670","indices":[10,19]},{"screen_name":"NomadWarMachine","name":"Sarah Honeychurch","id":558091832,"id_str":"558091832","indices":[20,36]},{"screen_name":"clairemtimmins","name":"Dr Claire Timmins","id":36925713,"id_str":"36925713","indices":[37,52]},{"screen_name":"gather_town","name":"Gather","id":1276585698322235400,"id_str":"1276585698322235392","indices":[108,120]}],"urls":[],"media":[{"id":1470729145449595000,"id_str":"1470729145449594880","indices":[121,144],"media_url":"http://pbs.twimg.com/media/FGkUXZNWQAAlIpS.jpg","media_url_https":"https://pbs.twimg.com/media/FGkUXZNWQAAlIpS.jpg","url":"https://t.co/zETdM5QYAi","display_url":"pic.twitter.com/zETdM5QYAi","expanded_url":"https://twitter.com/SFaulknerPandO/status/1470729152558993419/photo/1","type":"photo","sizes":{"medium":{"w":398,"h":398,"resize":"fit"},"thumb":{"w":150,"h":150,"resize":"crop"},"large":{"w":398,"h":398,"resize":"fit"},"small":{"w":398,"h":398,"resize":"fit"}}}]}</t>
  </si>
  <si>
    <t>1470728902515511301</t>
  </si>
  <si>
    <t>vrodes</t>
  </si>
  <si>
    <t>Tue Dec 14 12:14:29 +0000 2021</t>
  </si>
  <si>
    <t>62065310</t>
  </si>
  <si>
    <t>http://pbs.twimg.com/profile_images/1454459426014965763/8b6jYzNH_normal.jpg</t>
  </si>
  <si>
    <t>http://twitter.com/vrodes/statuses/1470728902515511301</t>
  </si>
  <si>
    <t>1470728301245255688</t>
  </si>
  <si>
    <t>RT @SocMedHE: @DrLeeCoutts @OneNoteEDU We’re looking forward to hearing from you @DrLeeCoutts! #SocMedHE21</t>
  </si>
  <si>
    <t>Tue Dec 14 12:12:06 +0000 2021</t>
  </si>
  <si>
    <t>http://twitter.com/DrLeeCoutts/statuses/1470728301245255688</t>
  </si>
  <si>
    <t>{"hashtags":[{"text":"SocMedHE21","indices":[95,106]}],"symbols":[],"user_mentions":[{"screen_name":"SocMedHE","name":"Social Media for Learning in Higher Education","id":3346395670,"id_str":"3346395670","indices":[3,12]},{"screen_name":"DrLeeCoutts","name":"Dr Lee Coutts","id":783659789008199700,"id_str":"783659789008199682","indices":[14,26]},{"screen_name":"OneNoteEDU","name":"OneNote Education","id":3096566760,"id_str":"3096566760","indices":[27,38]},{"screen_name":"DrLeeCoutts","name":"Dr Lee Coutts","id":783659789008199700,"id_str":"783659789008199682","indices":[81,93]}],"urls":[]}</t>
  </si>
  <si>
    <t>1470728133531820034</t>
  </si>
  <si>
    <t>Tue Dec 14 12:11:26 +0000 2021</t>
  </si>
  <si>
    <t>http://twitter.com/SFaulknerPandO/statuses/1470728133531820034</t>
  </si>
  <si>
    <t>1470728124077944832</t>
  </si>
  <si>
    <t>@suebecks @LauraR251 @LTDatEHU It sounds brilliant!  #SocMedHE21</t>
  </si>
  <si>
    <t>Tue Dec 14 12:11:24 +0000 2021</t>
  </si>
  <si>
    <t>1470717413243203595</t>
  </si>
  <si>
    <t>http://twitter.com/SFaulknerPandO/statuses/1470728124077944832</t>
  </si>
  <si>
    <t>{"hashtags":[{"text":"SocMedHE21","indices":[53,64]}],"symbols":[],"user_mentions":[{"screen_name":"suebecks","name":"Sue Beckingham 🎓 💻 💡","id":34904126,"id_str":"34904126","indices":[0,9]},{"screen_name":"LauraR251","name":"Laura R","id":1142439457498570800,"id_str":"1142439457498570757","indices":[10,20]},{"screen_name":"LTDatEHU","name":"LTD @ Edge Hill","id":169931537,"id_str":"169931537","indices":[21,30]}],"urls":[]}</t>
  </si>
  <si>
    <t>1470727961376657412</t>
  </si>
  <si>
    <t>@baaanedict You can take Hamish out of Scotland 🏴󠁧󠁢󠁳󠁣󠁴󠁿 but you can’t take Scotland out of Hamish 🤣 #SocMedHE21 https://t.co/cuDaOdo03l</t>
  </si>
  <si>
    <t>Tue Dec 14 12:10:45 +0000 2021</t>
  </si>
  <si>
    <t>1470709177521745924</t>
  </si>
  <si>
    <t>http://twitter.com/SFaulknerPandO/statuses/1470727961376657412</t>
  </si>
  <si>
    <t>{"hashtags":[{"text":"SocMedHE21","indices":[100,111]}],"symbols":[],"user_mentions":[{"screen_name":"baaanedict","name":"Baaanedict","id":987423597324103700,"id_str":"987423597324103680","indices":[0,11]}],"urls":[],"media":[{"id":1470727952736432000,"id_str":"1470727952736432135","indices":[112,135],"media_url":"http://pbs.twimg.com/tweet_video_thumb/FGkTR-AXsAcqpPI.jpg","media_url_https":"https://pbs.twimg.com/tweet_video_thumb/FGkTR-AXsAcqpPI.jpg","url":"https://t.co/cuDaOdo03l","display_url":"pic.twitter.com/cuDaOdo03l","expanded_url":"https://twitter.com/SFaulknerPandO/status/1470727961376657412/photo/1","type":"photo","sizes":{"thumb":{"w":150,"h":150,"resize":"crop"},"large":{"w":498,"h":278,"resize":"fit"},"small":{"w":498,"h":278,"resize":"fit"},"medium":{"w":498,"h":278,"resize":"fit"}}}]}</t>
  </si>
  <si>
    <t>1470727882481750027</t>
  </si>
  <si>
    <t>Tue Dec 14 12:10:26 +0000 2021</t>
  </si>
  <si>
    <t>http://twitter.com/dataeducata/statuses/1470727882481750027</t>
  </si>
  <si>
    <t>1470727600981041152</t>
  </si>
  <si>
    <t>@OliviaKellyOU Pleased I came to yours Olivia! Fascinating research on whether Distance Learners are establishing social presence on Twitter to build a community of inquiry #SocMedHE21</t>
  </si>
  <si>
    <t>Tue Dec 14 12:09:19 +0000 2021</t>
  </si>
  <si>
    <t>http://twitter.com/suebecks/statuses/1470727600981041152</t>
  </si>
  <si>
    <t>{"hashtags":[{"text":"SocMedHE21","indices":[173,184]}],"symbols":[],"user_mentions":[{"screen_name":"OliviaKellyOU","name":"Olivia Kelly","id":900813213952081900,"id_str":"900813213952081920","indices":[0,14]}],"urls":[]}</t>
  </si>
  <si>
    <t>1470727559767805952</t>
  </si>
  <si>
    <t>Back in @gather_town for #SocMedHE21. Really interesting sessions so far and great use of the virtual space!</t>
  </si>
  <si>
    <t>Tue Dec 14 12:09:09 +0000 2021</t>
  </si>
  <si>
    <t>http://twitter.com/ClariMichele/statuses/1470727559767805952</t>
  </si>
  <si>
    <t>{"hashtags":[{"text":"SocMedHE21","indices":[25,36]}],"symbols":[],"user_mentions":[{"screen_name":"gather_town","name":"Gather","id":1276585698322235400,"id_str":"1276585698322235392","indices":[8,20]}],"urls":[]}</t>
  </si>
  <si>
    <t>1470726936292904973</t>
  </si>
  <si>
    <t>verenanz</t>
  </si>
  <si>
    <t>Tue Dec 14 12:06:41 +0000 2021</t>
  </si>
  <si>
    <t>540380886</t>
  </si>
  <si>
    <t>http://pbs.twimg.com/profile_images/746774582091100160/MHg_TXgm_normal.jpg</t>
  </si>
  <si>
    <t xml:space="preserve">Montreal, Canada </t>
  </si>
  <si>
    <t>http://twitter.com/verenanz/statuses/1470726936292904973</t>
  </si>
  <si>
    <t>1470726692343889920</t>
  </si>
  <si>
    <t>cuthbert_kate</t>
  </si>
  <si>
    <t>@SFaulknerPandO @NtuTilt @SocMedHE @NomadWarMachine @clairemtimmins @gather_town I know it wouldn't be like this....but feel comforted to imagine @gather_town to have the essence of Balamory #SocMedHE21 https://t.co/e1tk9C9UwU</t>
  </si>
  <si>
    <t>Tue Dec 14 12:05:42 +0000 2021</t>
  </si>
  <si>
    <t>3813217876</t>
  </si>
  <si>
    <t>1470724658546679818</t>
  </si>
  <si>
    <t>http://pbs.twimg.com/profile_images/1393222869447020545/n0KykKqK_normal.jpg</t>
  </si>
  <si>
    <t>http://twitter.com/cuthbert_kate/statuses/1470726692343889920</t>
  </si>
  <si>
    <t>{"hashtags":[{"text":"SocMedHE21","indices":[191,202]}],"symbols":[],"user_mentions":[{"screen_name":"SFaulknerPandO","name":"Suzanne Faulkner 👻📱🛴","id":859771153321259000,"id_str":"859771153321259009","indices":[0,15]},{"screen_name":"NtuTilt","name":"Trent Institute for Learning and Teaching","id":1059747227755864000,"id_str":"1059747227755864064","indices":[16,24]},{"screen_name":"SocMedHE","name":"Social Media for Learning in Higher Education","id":3346395670,"id_str":"3346395670","indices":[25,34]},{"screen_name":"NomadWarMachine","name":"Sarah Honeychurch","id":558091832,"id_str":"558091832","indices":[35,51]},{"screen_name":"clairemtimmins","name":"Dr Claire Timmins","id":36925713,"id_str":"36925713","indices":[52,67]},{"screen_name":"gather_town","name":"Gather","id":1276585698322235400,"id_str":"1276585698322235392","indices":[68,80]},{"screen_name":"gather_town","name":"Gather","id":1276585698322235400,"id_str":"1276585698322235392","indices":[146,158]}],"urls":[],"media":[{"id":1470726685079265300,"id_str":"1470726685079265282","indices":[203,226],"media_url":"http://pbs.twimg.com/tweet_video_thumb/FGkSILnWYAI4j_H.jpg","media_url_https":"https://pbs.twimg.com/tweet_video_thumb/FGkSILnWYAI4j_H.jpg","url":"https://t.co/e1tk9C9UwU","display_url":"pic.twitter.com/e1tk9C9UwU","expanded_url":"https://twitter.com/cuthbert_kate/status/1470726692343889920/photo/1","type":"photo","sizes":{"medium":{"w":480,"h":270,"resize":"fit"},"thumb":{"w":150,"h":150,"resize":"crop"},"small":{"w":480,"h":270,"resize":"fit"},"large":{"w":480,"h":270,"resize":"fit"}}}]}</t>
  </si>
  <si>
    <t>1470726089765015559</t>
  </si>
  <si>
    <t>@KiuSum @debbaff @SFaulknerPandO @rachelleeobrien @Sarah__Hallam We are delighted you could join us @KiuSum  #SocMedHE21</t>
  </si>
  <si>
    <t>Tue Dec 14 12:03:19 +0000 2021</t>
  </si>
  <si>
    <t>246951711</t>
  </si>
  <si>
    <t>KiuSum</t>
  </si>
  <si>
    <t>1470703671172284416</t>
  </si>
  <si>
    <t>http://twitter.com/SocMedHE/statuses/1470726089765015559</t>
  </si>
  <si>
    <t>{"hashtags":[{"text":"SocMedHE21","indices":[109,120]}],"symbols":[],"user_mentions":[{"screen_name":"KiuSum","name":"Kiu Sum","id":246951711,"id_str":"246951711","indices":[0,7]},{"screen_name":"debbaff","name":"Deb Baff 🤗 💖 🦄","id":231750350,"id_str":"231750350","indices":[8,16]},{"screen_name":"SFaulknerPandO","name":"Suzanne Faulkner 👻📱🛴","id":859771153321259000,"id_str":"859771153321259009","indices":[17,32]},{"screen_name":"rachelleeobrien","name":"Rachelle O’Brien MSc #SFHEA","id":43586185,"id_str":"43586185","indices":[33,49]},{"screen_name":"Sarah__Hallam","name":"Sarah Hallam","id":204746761,"id_str":"204746761","indices":[50,64]},{"screen_name":"KiuSum","name":"Kiu Sum","id":246951711,"id_str":"246951711","indices":[100,107]}],"urls":[]}</t>
  </si>
  <si>
    <t>1470725780737044483</t>
  </si>
  <si>
    <t>@DrLeeCoutts @OneNoteEDU We’re looking forward to hearing from you @DrLeeCoutts! #SocMedHE21</t>
  </si>
  <si>
    <t>Tue Dec 14 12:02:05 +0000 2021</t>
  </si>
  <si>
    <t>1470714042729865217</t>
  </si>
  <si>
    <t>http://twitter.com/SocMedHE/statuses/1470725780737044483</t>
  </si>
  <si>
    <t>{"hashtags":[{"text":"SocMedHE21","indices":[81,92]}],"symbols":[],"user_mentions":[{"screen_name":"DrLeeCoutts","name":"Dr Lee Coutts","id":783659789008199700,"id_str":"783659789008199682","indices":[0,12]},{"screen_name":"OneNoteEDU","name":"OneNote Education","id":3096566760,"id_str":"3096566760","indices":[13,24]},{"screen_name":"DrLeeCoutts","name":"Dr Lee Coutts","id":783659789008199700,"id_str":"783659789008199682","indices":[67,79]}],"urls":[]}</t>
  </si>
  <si>
    <t>1470725358886477830</t>
  </si>
  <si>
    <t>Tue Dec 14 12:00:24 +0000 2021</t>
  </si>
  <si>
    <t>http://twitter.com/SocMedHE/statuses/1470725358886477830</t>
  </si>
  <si>
    <t>1470725271057797127</t>
  </si>
  <si>
    <t>@sheilmcn Oh yay! I’ll be back in @gather_town later @sheilmcn, it’ll be great to catch up! Enjoy exploring our #SocMedHE21 conference space. It’s pretty cool eh?</t>
  </si>
  <si>
    <t>Tue Dec 14 12:00:04 +0000 2021</t>
  </si>
  <si>
    <t>1470702230890233866</t>
  </si>
  <si>
    <t>http://twitter.com/SFaulknerPandO/statuses/1470725271057797127</t>
  </si>
  <si>
    <t>{"hashtags":[{"text":"SocMedHE21","indices":[112,123]}],"symbols":[],"user_mentions":[{"screen_name":"sheilmcn","name":"Sheila MacNeill","id":4013641,"id_str":"4013641","indices":[0,9]},{"screen_name":"gather_town","name":"Gather","id":1276585698322235400,"id_str":"1276585698322235392","indices":[34,46]},{"screen_name":"sheilmcn","name":"Sheila MacNeill","id":4013641,"id_str":"4013641","indices":[53,62]}],"urls":[]}</t>
  </si>
  <si>
    <t>1470724952739483652</t>
  </si>
  <si>
    <t>Tue Dec 14 11:58:48 +0000 2021</t>
  </si>
  <si>
    <t>http://twitter.com/SFaulknerPandO/statuses/1470724952739483652</t>
  </si>
  <si>
    <t>1470724743577935876</t>
  </si>
  <si>
    <t>@baaanedict @SFaulknerPandO @SocMedHE @scottturneruon @clairemtimmins @KiuSum @neilwithnell @ProfSallyBrown @HalaMansour @S_J_Lancaster Only half the time? #SocMedHE21</t>
  </si>
  <si>
    <t>Tue Dec 14 11:57:58 +0000 2021</t>
  </si>
  <si>
    <t>1470723993359597573</t>
  </si>
  <si>
    <t>http://twitter.com/NomadWarMachine/statuses/1470724743577935876</t>
  </si>
  <si>
    <t>{"hashtags":[{"text":"SocMedHE21","indices":[156,167]}],"symbols":[],"user_mentions":[{"screen_name":"baaanedict","name":"Baaanedict","id":987423597324103700,"id_str":"987423597324103680","indices":[0,11]},{"screen_name":"SFaulknerPandO","name":"Suzanne Faulkner 👻📱🛴","id":859771153321259000,"id_str":"859771153321259009","indices":[12,27]},{"screen_name":"SocMedHE","name":"Social Media for Learning in Higher Education","id":3346395670,"id_str":"3346395670","indices":[28,37]},{"screen_name":"scottturneruon","name":"Dr Scott Turner","id":56366858,"id_str":"56366858","indices":[38,53]},{"screen_name":"clairemtimmins","name":"Dr Claire Timmins","id":36925713,"id_str":"36925713","indices":[54,69]},{"screen_name":"KiuSum","name":"Kiu Sum","id":246951711,"id_str":"246951711","indices":[70,77]},{"screen_name":"neilwithnell","name":"Neil Withnell","id":249686528,"id_str":"249686528","indices":[78,91]},{"screen_name":"ProfSallyBrown","name":"Sally Brown","id":1561332966,"id_str":"1561332966","indices":[92,107]},{"screen_name":"HalaMansour","name":"Dr Hala Mansour","id":95709872,"id_str":"95709872","indices":[108,120]},{"screen_name":"S_J_Lancaster","name":"Simon Lancaster","id":240186025,"id_str":"240186025","indices":[121,135]}],"urls":[]}</t>
  </si>
  <si>
    <t>@NtuTilt @SocMedHE @NomadWarMachine @clairemtimmins Awww thank you @NtuTilt thank you for the shoutout for #SocMedHE21! It’s all go in @gather_town! https://t.co/ExIIc4AHck</t>
  </si>
  <si>
    <t>Tue Dec 14 11:57:37 +0000 2021</t>
  </si>
  <si>
    <t>1470689926123511815</t>
  </si>
  <si>
    <t>http://twitter.com/SFaulknerPandO/statuses/1470724658546679818</t>
  </si>
  <si>
    <t>{"hashtags":[{"text":"SocMedHE21","indices":[107,118]}],"symbols":[],"user_mentions":[{"screen_name":"NtuTilt","name":"Trent Institute for Learning and Teaching","id":1059747227755864000,"id_str":"1059747227755864064","indices":[0,8]},{"screen_name":"SocMedHE","name":"Social Media for Learning in Higher Education","id":3346395670,"id_str":"3346395670","indices":[9,18]},{"screen_name":"NomadWarMachine","name":"Sarah Honeychurch","id":558091832,"id_str":"558091832","indices":[19,35]},{"screen_name":"clairemtimmins","name":"Dr Claire Timmins","id":36925713,"id_str":"36925713","indices":[36,51]},{"screen_name":"NtuTilt","name":"Trent Institute for Learning and Teaching","id":1059747227755864000,"id_str":"1059747227755864064","indices":[67,75]},{"screen_name":"gather_town","name":"Gather","id":1276585698322235400,"id_str":"1276585698322235392","indices":[135,147]}],"urls":[],"media":[{"id":1470724652397912000,"id_str":"1470724652397912068","indices":[149,172],"media_url":"http://pbs.twimg.com/media/FGkQR3SWYAQykK5.jpg","media_url_https":"https://pbs.twimg.com/media/FGkQR3SWYAQykK5.jpg","url":"https://t.co/ExIIc4AHck","display_url":"pic.twitter.com/ExIIc4AHck","expanded_url":"https://twitter.com/SFaulknerPandO/status/1470724658546679818/photo/1","type":"photo","sizes":{"large":{"w":398,"h":398,"resize":"fit"},"thumb":{"w":150,"h":150,"resize":"crop"},"small":{"w":398,"h":398,"resize":"fit"},"medium":{"w":398,"h":398,"resize":"fit"}}}]}</t>
  </si>
  <si>
    <t>1470724448374435848</t>
  </si>
  <si>
    <t>SumpterJohn</t>
  </si>
  <si>
    <t>Tue Dec 14 11:56:47 +0000 2021</t>
  </si>
  <si>
    <t>1064196152</t>
  </si>
  <si>
    <t>http://pbs.twimg.com/profile_images/1329348942446858242/oZcRlPBr_normal.jpg</t>
  </si>
  <si>
    <t>http://twitter.com/SumpterJohn/statuses/1470724448374435848</t>
  </si>
  <si>
    <t>1470724392577548289</t>
  </si>
  <si>
    <t>@SFaulknerPandO @baaanedict @SocMedHE @scottturneruon @clairemtimmins @KiuSum @neilwithnell @ProfSallyBrown @HalaMansour @S_J_Lancaster Baaa looks really annoyed #SocMedHE21</t>
  </si>
  <si>
    <t>Tue Dec 14 11:56:34 +0000 2021</t>
  </si>
  <si>
    <t>1470723757421600772</t>
  </si>
  <si>
    <t>http://twitter.com/NomadWarMachine/statuses/1470724392577548289</t>
  </si>
  <si>
    <t>{"hashtags":[{"text":"SocMedHE21","indices":[162,173]}],"symbols":[],"user_mentions":[{"screen_name":"SFaulknerPandO","name":"Suzanne Faulkner 👻📱🛴","id":859771153321259000,"id_str":"859771153321259009","indices":[0,15]},{"screen_name":"baaanedict","name":"Baaanedict","id":987423597324103700,"id_str":"987423597324103680","indices":[16,27]},{"screen_name":"SocMedHE","name":"Social Media for Learning in Higher Education","id":3346395670,"id_str":"3346395670","indices":[28,37]},{"screen_name":"scottturneruon","name":"Dr Scott Turner","id":56366858,"id_str":"56366858","indices":[38,53]},{"screen_name":"clairemtimmins","name":"Dr Claire Timmins","id":36925713,"id_str":"36925713","indices":[54,69]},{"screen_name":"KiuSum","name":"Kiu Sum","id":246951711,"id_str":"246951711","indices":[70,77]},{"screen_name":"neilwithnell","name":"Neil Withnell","id":249686528,"id_str":"249686528","indices":[78,91]},{"screen_name":"ProfSallyBrown","name":"Sally Brown","id":1561332966,"id_str":"1561332966","indices":[92,107]},{"screen_name":"HalaMansour","name":"Dr Hala Mansour","id":95709872,"id_str":"95709872","indices":[108,120]},{"screen_name":"S_J_Lancaster","name":"Simon Lancaster","id":240186025,"id_str":"240186025","indices":[121,135]}],"urls":[]}</t>
  </si>
  <si>
    <t>1470724279079735297</t>
  </si>
  <si>
    <t>Focussed on distance learners and analysed Twitter use using lots of fancy ways 😁. Amazing visuals of social network groups on Twitter. #SocMedHE21</t>
  </si>
  <si>
    <t>Tue Dec 14 11:56:07 +0000 2021</t>
  </si>
  <si>
    <t>1470722512153677826</t>
  </si>
  <si>
    <t>http://twitter.com/clairemtimmins/statuses/1470724279079735297</t>
  </si>
  <si>
    <t>{"hashtags":[{"text":"SocMedHE21","indices":[136,147]}],"symbols":[],"user_mentions":[],"urls":[]}</t>
  </si>
  <si>
    <t>@SFaulknerPandO @NomadWarMachine @SocMedHE @scottturneruon @clairemtimmins @KiuSum @neilwithnell @ProfSallyBrown @HalaMansour @S_J_Lancaster 🤣🤣🤣🤣
I can't understand him half the time!!!
#SocMedHE21</t>
  </si>
  <si>
    <t>Tue Dec 14 11:54:59 +0000 2021</t>
  </si>
  <si>
    <t>http://twitter.com/baaanedict/statuses/1470723993359597573</t>
  </si>
  <si>
    <t>{"hashtags":[{"text":"SocMedHE21","indices":[188,199]}],"symbols":[],"user_mentions":[{"screen_name":"SFaulknerPandO","name":"Suzanne Faulkner 👻📱🛴","id":859771153321259000,"id_str":"859771153321259009","indices":[0,15]},{"screen_name":"NomadWarMachine","name":"Sarah Honeychurch","id":558091832,"id_str":"558091832","indices":[16,32]},{"screen_name":"SocMedHE","name":"Social Media for Learning in Higher Education","id":3346395670,"id_str":"3346395670","indices":[33,42]},{"screen_name":"scottturneruon","name":"Dr Scott Turner","id":56366858,"id_str":"56366858","indices":[43,58]},{"screen_name":"clairemtimmins","name":"Dr Claire Timmins","id":36925713,"id_str":"36925713","indices":[59,74]},{"screen_name":"KiuSum","name":"Kiu Sum","id":246951711,"id_str":"246951711","indices":[75,82]},{"screen_name":"neilwithnell","name":"Neil Withnell","id":249686528,"id_str":"249686528","indices":[83,96]},{"screen_name":"ProfSallyBrown","name":"Sally Brown","id":1561332966,"id_str":"1561332966","indices":[97,112]},{"screen_name":"HalaMansour","name":"Dr Hala Mansour","id":95709872,"id_str":"95709872","indices":[113,125]},{"screen_name":"S_J_Lancaster","name":"Simon Lancaster","id":240186025,"id_str":"240186025","indices":[126,140]}],"urls":[]}</t>
  </si>
  <si>
    <t>@NomadWarMachine @baaanedict @SocMedHE @scottturneruon @clairemtimmins @KiuSum @neilwithnell @ProfSallyBrown @HalaMansour @S_J_Lancaster That would certainly stop the bickering 🤣 #SocMedHE21</t>
  </si>
  <si>
    <t>Tue Dec 14 11:54:03 +0000 2021</t>
  </si>
  <si>
    <t>1470722101501960194</t>
  </si>
  <si>
    <t>http://twitter.com/SFaulknerPandO/statuses/1470723757421600772</t>
  </si>
  <si>
    <t>{"hashtags":[{"text":"SocMedHE21","indices":[179,190]}],"symbols":[],"user_mentions":[{"screen_name":"NomadWarMachine","name":"Sarah Honeychurch","id":558091832,"id_str":"558091832","indices":[0,16]},{"screen_name":"baaanedict","name":"Baaanedict","id":987423597324103700,"id_str":"987423597324103680","indices":[17,28]},{"screen_name":"SocMedHE","name":"Social Media for Learning in Higher Education","id":3346395670,"id_str":"3346395670","indices":[29,38]},{"screen_name":"scottturneruon","name":"Dr Scott Turner","id":56366858,"id_str":"56366858","indices":[39,54]},{"screen_name":"clairemtimmins","name":"Dr Claire Timmins","id":36925713,"id_str":"36925713","indices":[55,70]},{"screen_name":"KiuSum","name":"Kiu Sum","id":246951711,"id_str":"246951711","indices":[71,78]},{"screen_name":"neilwithnell","name":"Neil Withnell","id":249686528,"id_str":"249686528","indices":[79,92]},{"screen_name":"ProfSallyBrown","name":"Sally Brown","id":1561332966,"id_str":"1561332966","indices":[93,108]},{"screen_name":"HalaMansour","name":"Dr Hala Mansour","id":95709872,"id_str":"95709872","indices":[109,121]},{"screen_name":"S_J_Lancaster","name":"Simon Lancaster","id":240186025,"id_str":"240186025","indices":[122,136]}],"urls":[]}</t>
  </si>
  <si>
    <t>1470723166410526724</t>
  </si>
  <si>
    <t>Tue Dec 14 11:51:42 +0000 2021</t>
  </si>
  <si>
    <t>http://twitter.com/EduBot_HE/statuses/1470723166410526724</t>
  </si>
  <si>
    <t>Now up, @OliviaKellyOU on using Twitter to build a community of inquiry #SocMedHE21</t>
  </si>
  <si>
    <t>Tue Dec 14 11:49:06 +0000 2021</t>
  </si>
  <si>
    <t>http://twitter.com/clairemtimmins/statuses/1470722512153677826</t>
  </si>
  <si>
    <t>{"hashtags":[{"text":"SocMedHE21","indices":[72,83]}],"symbols":[],"user_mentions":[{"screen_name":"OliviaKellyOU","name":"Olivia Kelly","id":900813213952081900,"id_str":"900813213952081920","indices":[8,22]}],"urls":[]}</t>
  </si>
  <si>
    <t>@baaanedict @SocMedHE @SFaulknerPandO @scottturneruon @clairemtimmins @KiuSum @neilwithnell @ProfSallyBrown @HalaMansour @S_J_Lancaster I should make Hamish his own set! #SocMedHE21</t>
  </si>
  <si>
    <t>Tue Dec 14 11:47:28 +0000 2021</t>
  </si>
  <si>
    <t>1470698099437969412</t>
  </si>
  <si>
    <t>http://twitter.com/NomadWarMachine/statuses/1470722101501960194</t>
  </si>
  <si>
    <t>{"hashtags":[{"text":"SocMedHE21","indices":[170,181]}],"symbols":[],"user_mentions":[{"screen_name":"baaanedict","name":"Baaanedict","id":987423597324103700,"id_str":"987423597324103680","indices":[0,11]},{"screen_name":"SocMedHE","name":"Social Media for Learning in Higher Education","id":3346395670,"id_str":"3346395670","indices":[12,21]},{"screen_name":"SFaulknerPandO","name":"Suzanne Faulkner 👻📱🛴","id":859771153321259000,"id_str":"859771153321259009","indices":[22,37]},{"screen_name":"scottturneruon","name":"Dr Scott Turner","id":56366858,"id_str":"56366858","indices":[38,53]},{"screen_name":"clairemtimmins","name":"Dr Claire Timmins","id":36925713,"id_str":"36925713","indices":[54,69]},{"screen_name":"KiuSum","name":"Kiu Sum","id":246951711,"id_str":"246951711","indices":[70,77]},{"screen_name":"neilwithnell","name":"Neil Withnell","id":249686528,"id_str":"249686528","indices":[78,91]},{"screen_name":"ProfSallyBrown","name":"Sally Brown","id":1561332966,"id_str":"1561332966","indices":[92,107]},{"screen_name":"HalaMansour","name":"Dr Hala Mansour","id":95709872,"id_str":"95709872","indices":[108,120]},{"screen_name":"S_J_Lancaster","name":"Simon Lancaster","id":240186025,"id_str":"240186025","indices":[121,135]}],"urls":[]}</t>
  </si>
  <si>
    <t>1470718851960778754</t>
  </si>
  <si>
    <t>LauraR251</t>
  </si>
  <si>
    <t>Tue Dec 14 11:34:33 +0000 2021</t>
  </si>
  <si>
    <t>1142439457498570757</t>
  </si>
  <si>
    <t>http://pbs.twimg.com/profile_images/1235678427056877569/H0Gkr5mO_normal.jpg</t>
  </si>
  <si>
    <t>http://twitter.com/LauraR251/statuses/1470718851960778754</t>
  </si>
  <si>
    <t>1470718750043353092</t>
  </si>
  <si>
    <t>MScRecovery</t>
  </si>
  <si>
    <t>Every conference needs to have these beach sounds for the break #SocMedHE21</t>
  </si>
  <si>
    <t>Tue Dec 14 11:34:09 +0000 2021</t>
  </si>
  <si>
    <t>1321439778953437184</t>
  </si>
  <si>
    <t>http://pbs.twimg.com/profile_images/1346484449731604487/gP1DYDMA_normal.jpg</t>
  </si>
  <si>
    <t>http://twitter.com/MScRecovery/statuses/1470718750043353092</t>
  </si>
  <si>
    <t>{"hashtags":[{"text":"SocMedHE21","indices":[64,75]}],"symbols":[],"user_mentions":[],"urls":[]}</t>
  </si>
  <si>
    <t>Brilliant presentation from @LauraR251 and @LTDatEHU on developing an inclusive learning community through blogging with students interns. Some great work from the student 'social media vlog blog squad'! #SocMedHE21</t>
  </si>
  <si>
    <t>Tue Dec 14 11:28:50 +0000 2021</t>
  </si>
  <si>
    <t>http://twitter.com/suebecks/statuses/1470717413243203595</t>
  </si>
  <si>
    <t>{"hashtags":[{"text":"SocMedHE21","indices":[204,215]}],"symbols":[],"user_mentions":[{"screen_name":"LauraR251","name":"Laura R","id":1142439457498570800,"id_str":"1142439457498570757","indices":[28,38]},{"screen_name":"LTDatEHU","name":"LTD @ Edge Hill","id":169931537,"id_str":"169931537","indices":[43,52]}],"urls":[]}</t>
  </si>
  <si>
    <t>1470713124718366723</t>
  </si>
  <si>
    <t>scholastic_rat</t>
  </si>
  <si>
    <t>Tue Dec 14 11:11:48 +0000 2021</t>
  </si>
  <si>
    <t>395277106</t>
  </si>
  <si>
    <t>http://pbs.twimg.com/profile_images/502149725437833216/Tsu9iOGP_normal.jpeg</t>
  </si>
  <si>
    <t>University of Newcastle, UK</t>
  </si>
  <si>
    <t>http://twitter.com/scholastic_rat/statuses/1470713124718366723</t>
  </si>
  <si>
    <t>1470712178445537285</t>
  </si>
  <si>
    <t>Well that was great fun ! @suebecks @belld17 @SFaulknerPandO @debbaff @Sarah__Hallam  #SocMedHE21 Fireside chat on our lived experiences of being a PhD student, the barriers we have faced and the support that has helped us keep going 😊 https://t.co/yrEeBoAHPn</t>
  </si>
  <si>
    <t>Tue Dec 14 11:08:02 +0000 2021</t>
  </si>
  <si>
    <t>http://twitter.com/debbaff/statuses/1470712178445537285</t>
  </si>
  <si>
    <t>{"hashtags":[{"text":"SocMedHE21","indices":[86,97]}],"symbols":[],"user_mentions":[{"screen_name":"suebecks","name":"Sue Beckingham 🎓 💻 💡","id":34904126,"id_str":"34904126","indices":[26,35]},{"screen_name":"belld17","name":"Dawne","id":1274404952,"id_str":"1274404952","indices":[36,44]},{"screen_name":"SFaulknerPandO","name":"Suzanne Faulkner 👻📱🛴","id":859771153321259000,"id_str":"859771153321259009","indices":[45,60]},{"screen_name":"debbaff","name":"Deb Baff 🤗 💖 🦄","id":231750350,"id_str":"231750350","indices":[61,69]},{"screen_name":"Sarah__Hallam","name":"Sarah Hallam","id":204746761,"id_str":"204746761","indices":[70,84]}],"urls":[],"media":[{"id":1470711783929397200,"id_str":"1470711783929397251","indices":[236,259],"media_url":"http://pbs.twimg.com/media/FGkEk0gXwAM-jPl.jpg","media_url_https":"https://pbs.twimg.com/media/FGkEk0gXwAM-jPl.jpg","url":"https://t.co/yrEeBoAHPn","display_url":"pic.twitter.com/yrEeBoAHPn","expanded_url":"https://twitter.com/debbaff/status/1470712178445537285/photo/1","type":"photo","sizes":{"thumb":{"w":150,"h":150,"resize":"crop"},"medium":{"w":1200,"h":624,"resize":"fit"},"large":{"w":1866,"h":971,"resize":"fit"},"small":{"w":680,"h":354,"resize":"fit"}}}]}</t>
  </si>
  <si>
    <t>1470711078833340419</t>
  </si>
  <si>
    <t>Presentation done. Thanks #SocMedHE21 listeners for your questions and excellent suggestions @PlayCraftLearn https://t.co/ZxmjUZLgdV</t>
  </si>
  <si>
    <t>Tue Dec 14 11:03:40 +0000 2021</t>
  </si>
  <si>
    <t>http://twitter.com/clairemtimmins/statuses/1470711078833340419</t>
  </si>
  <si>
    <t>{"hashtags":[{"text":"SocMedHE21","indices":[26,37]}],"symbols":[],"user_mentions":[{"screen_name":"PlayCraftLearn","name":"Minecraft: Education Edition","id":3253758956,"id_str":"3253758956","indices":[93,108]}],"urls":[],"media":[{"id":1470711045681471500,"id_str":"1470711045681471491","indices":[109,132],"media_url":"http://pbs.twimg.com/media/FGkD52UWYAMinSw.jpg","media_url_https":"https://pbs.twimg.com/media/FGkD52UWYAMinSw.jpg","url":"https://t.co/ZxmjUZLgdV","display_url":"pic.twitter.com/ZxmjUZLgdV","expanded_url":"https://twitter.com/clairemtimmins/status/1470711078833340419/photo/1","type":"photo","sizes":{"thumb":{"w":150,"h":150,"resize":"crop"},"large":{"w":910,"h":494,"resize":"fit"},"medium":{"w":910,"h":494,"resize":"fit"},"small":{"w":680,"h":369,"resize":"fit"}}}]}</t>
  </si>
  <si>
    <t>Errrrrrrrrr. Hamish is running around in the background distracting me. He still thinks he's in Scotland!
#SocMedHE21 https://t.co/nBmHxcwV6l</t>
  </si>
  <si>
    <t>Tue Dec 14 10:56:07 +0000 2021</t>
  </si>
  <si>
    <t>http://twitter.com/baaanedict/statuses/1470709177521745924</t>
  </si>
  <si>
    <t>{"hashtags":[{"text":"SocMedHE21","indices":[107,118]}],"symbols":[],"user_mentions":[],"urls":[{"url":"https://t.co/nBmHxcwV6l","expanded_url":"https://twitter.com/SocMedHE/status/1470701467157905413","display_url":"twitter.com/SocMedHE/statu…","indices":[119,142]}]}</t>
  </si>
  <si>
    <t>1470708804492877825</t>
  </si>
  <si>
    <t>Tue Dec 14 10:54:38 +0000 2021</t>
  </si>
  <si>
    <t>http://twitter.com/alexgspiers/statuses/1470708804492877825</t>
  </si>
  <si>
    <t>1470708777221607428</t>
  </si>
  <si>
    <t>Tue Dec 14 10:54:31 +0000 2021</t>
  </si>
  <si>
    <t>http://twitter.com/alexgspiers/statuses/1470708777221607428</t>
  </si>
  <si>
    <t>1470708736289345537</t>
  </si>
  <si>
    <t>RT @LauraR251: Looking forward to presenting at the @SocMedHE online conference shortly on developing an inclusive learning community through blogging. 
Currently listening to @debbaff @belld17 @Sarah__Hallam @suebecks @SFaulknerPandO 
#SocMedHE21 https://t.co/Xr8lyni4x2</t>
  </si>
  <si>
    <t>Tue Dec 14 10:54:21 +0000 2021</t>
  </si>
  <si>
    <t>http://twitter.com/alexgspiers/statuses/1470708736289345537</t>
  </si>
  <si>
    <t>{"hashtags":[],"symbols":[],"user_mentions":[{"screen_name":"LauraR251","name":"Laura R","id":1142439457498570800,"id_str":"1142439457498570757","indices":[3,13]},{"screen_name":"SocMedHE","name":"Social Media for Learning in Higher Education","id":3346395670,"id_str":"3346395670","indices":[52,61]}],"urls":[]}</t>
  </si>
  <si>
    <t>1470707638623215616</t>
  </si>
  <si>
    <t>#SocMedHE21 There is a jukebox with sounds of Glasgow on it...homesick now! https://t.co/z6d6PiQSmY</t>
  </si>
  <si>
    <t>Tue Dec 14 10:50:00 +0000 2021</t>
  </si>
  <si>
    <t>1470702568829591553</t>
  </si>
  <si>
    <t>http://twitter.com/alexgspiers/statuses/1470707638623215616</t>
  </si>
  <si>
    <t>{"hashtags":[{"text":"SocMedHE21","indices":[0,11]}],"symbols":[],"user_mentions":[],"urls":[{"url":"https://t.co/z6d6PiQSmY","expanded_url":"https://open.spotify.com/playlist/6LcvIK51XIjpq2njdcuihe?si=0e63d2ded3bf4b1d","display_url":"open.spotify.com/playlist/6LcvI…","indices":[76,99]}]}</t>
  </si>
  <si>
    <t>1470707381059338240</t>
  </si>
  <si>
    <t>Tue Dec 14 10:48:58 +0000 2021</t>
  </si>
  <si>
    <t>http://twitter.com/superteamup/statuses/1470707381059338240</t>
  </si>
  <si>
    <t>1470707367562125316</t>
  </si>
  <si>
    <t>Meanwhile over at @SocMedHE's Horseshoe Bar, @clairemtimmins @NomadWarMachine et al shares "The co-creation of a digital escape room designed to develop students’ digital confidence".
(Note, they had an emoji in their title...😂)
#SocMedHE21 #edtech #highered https://t.co/xsWYMCLq7N https://t.co/6jzDoxT4wS</t>
  </si>
  <si>
    <t>Tue Dec 14 10:48:55 +0000 2021</t>
  </si>
  <si>
    <t>http://pbs.twimg.com/profile_images/915596670959783936/8Hysdkh__normal.jpg</t>
  </si>
  <si>
    <t>http://twitter.com/KiuSum/statuses/1470707367562125316</t>
  </si>
  <si>
    <t>{"hashtags":[{"text":"SocMedHE21","indices":[231,242]},{"text":"edtech","indices":[243,250]},{"text":"highered","indices":[251,260]}],"symbols":[],"user_mentions":[{"screen_name":"SocMedHE","name":"Social Media for Learning in Higher Education","id":3346395670,"id_str":"3346395670","indices":[18,27]},{"screen_name":"clairemtimmins","name":"Dr Claire Timmins","id":36925713,"id_str":"36925713","indices":[45,60]},{"screen_name":"NomadWarMachine","name":"Sarah Honeychurch","id":558091832,"id_str":"558091832","indices":[61,77]}],"urls":[{"url":"https://t.co/xsWYMCLq7N","expanded_url":"https://twitter.com/KiuSum/status/1470703671172284416","display_url":"twitter.com/KiuSum/status/…","indices":[261,284]}],"media":[{"id":1470706891370152000,"id_str":"1470706891370151939","indices":[285,308],"media_url":"http://pbs.twimg.com/media/FGkAICTWQAMZP9h.jpg","media_url_https":"https://pbs.twimg.com/media/FGkAICTWQAMZP9h.jpg","url":"https://t.co/6jzDoxT4wS","display_url":"pic.twitter.com/6jzDoxT4wS","expanded_url":"https://twitter.com/KiuSum/status/1470707367562125316/photo/1","type":"photo","sizes":{"medium":{"w":1200,"h":432,"resize":"fit"},"thumb":{"w":150,"h":150,"resize":"crop"},"large":{"w":1768,"h":637,"resize":"fit"},"small":{"w":680,"h":245,"resize":"fit"}}}]}</t>
  </si>
  <si>
    <t>1470706124743659523</t>
  </si>
  <si>
    <t>Looking forward to presenting at the @SocMedHE online conference shortly on developing an inclusive learning community through blogging. 
Currently listening to @debbaff @belld17 @Sarah__Hallam @suebecks @SFaulknerPandO 
#SocMedHE21 https://t.co/Xr8lyni4x2</t>
  </si>
  <si>
    <t>Tue Dec 14 10:43:59 +0000 2021</t>
  </si>
  <si>
    <t>http://twitter.com/LauraR251/statuses/1470706124743659523</t>
  </si>
  <si>
    <t>{"hashtags":[{"text":"SocMedHE21","indices":[223,234]}],"symbols":[],"user_mentions":[{"screen_name":"SocMedHE","name":"Social Media for Learning in Higher Education","id":3346395670,"id_str":"3346395670","indices":[37,46]},{"screen_name":"debbaff","name":"Deb Baff 🤗 💖 🦄","id":231750350,"id_str":"231750350","indices":[162,170]},{"screen_name":"belld17","name":"Dawne","id":1274404952,"id_str":"1274404952","indices":[171,179]},{"screen_name":"Sarah__Hallam","name":"Sarah Hallam","id":204746761,"id_str":"204746761","indices":[180,194]},{"screen_name":"suebecks","name":"Sue Beckingham 🎓 💻 💡","id":34904126,"id_str":"34904126","indices":[195,204]},{"screen_name":"SFaulknerPandO","name":"Suzanne Faulkner 👻📱🛴","id":859771153321259000,"id_str":"859771153321259009","indices":[205,220]}],"urls":[],"media":[{"id":1470706118011805700,"id_str":"1470706118011805696","indices":[235,258],"media_url":"http://pbs.twimg.com/tweet_video_thumb/FGj_bBUWYAAmtJl.jpg","media_url_https":"https://pbs.twimg.com/tweet_video_thumb/FGj_bBUWYAAmtJl.jpg","url":"https://t.co/Xr8lyni4x2","display_url":"pic.twitter.com/Xr8lyni4x2","expanded_url":"https://twitter.com/LauraR251/status/1470706124743659523/photo/1","type":"photo","sizes":{"thumb":{"w":150,"h":150,"resize":"crop"},"large":{"w":498,"h":498,"resize":"fit"},"medium":{"w":498,"h":498,"resize":"fit"},"small":{"w":498,"h":498,"resize":"fit"}}}]}</t>
  </si>
  <si>
    <t>1470705120761548801</t>
  </si>
  <si>
    <t>Join us in the Student Union #socmedhe21 @Sarah__Hallam @SFaulknerPandO @suebecks @debbaff https://t.co/Pf2X9Y8p6x</t>
  </si>
  <si>
    <t>Tue Dec 14 10:39:59 +0000 2021</t>
  </si>
  <si>
    <t>http://twitter.com/belld17/statuses/1470705120761548801</t>
  </si>
  <si>
    <t>{"hashtags":[{"text":"socmedhe21","indices":[29,40]}],"symbols":[],"user_mentions":[{"screen_name":"Sarah__Hallam","name":"Sarah Hallam","id":204746761,"id_str":"204746761","indices":[41,55]},{"screen_name":"SFaulknerPandO","name":"Suzanne Faulkner 👻📱🛴","id":859771153321259000,"id_str":"859771153321259009","indices":[56,71]},{"screen_name":"suebecks","name":"Sue Beckingham 🎓 💻 💡","id":34904126,"id_str":"34904126","indices":[72,81]},{"screen_name":"debbaff","name":"Deb Baff 🤗 💖 🦄","id":231750350,"id_str":"231750350","indices":[82,90]}],"urls":[],"media":[{"id":1470704712072712200,"id_str":"1470704712072712198","indices":[91,114],"media_url":"http://pbs.twimg.com/media/FGj-JLyWUAYnF3B.jpg","media_url_https":"https://pbs.twimg.com/media/FGj-JLyWUAYnF3B.jpg","url":"https://t.co/Pf2X9Y8p6x","display_url":"pic.twitter.com/Pf2X9Y8p6x","expanded_url":"https://twitter.com/belld17/status/1470705120761548801/photo/1","type":"photo","sizes":{"thumb":{"w":150,"h":150,"resize":"crop"},"large":{"w":1835,"h":924,"resize":"fit"},"small":{"w":680,"h":342,"resize":"fit"},"medium":{"w":1200,"h":604,"resize":"fit"}}}]}</t>
  </si>
  <si>
    <t>1470705113236967424</t>
  </si>
  <si>
    <t>Tue Dec 14 10:39:58 +0000 2021</t>
  </si>
  <si>
    <t>http://twitter.com/SocMedHE/statuses/1470705113236967424</t>
  </si>
  <si>
    <t>1470704399722979328</t>
  </si>
  <si>
    <t>Some great work being shared #socmedhe21 today!</t>
  </si>
  <si>
    <t>Tue Dec 14 10:37:07 +0000 2021</t>
  </si>
  <si>
    <t>http://pbs.twimg.com/profile_images/575966252998352896/LHg8rfrb_normal.png</t>
  </si>
  <si>
    <t>Ormskirk, Lancashire</t>
  </si>
  <si>
    <t>http://twitter.com/CLTatEHU/statuses/1470704399722979328</t>
  </si>
  <si>
    <t>{"hashtags":[{"text":"socmedhe21","indices":[29,40]}],"symbols":[],"user_mentions":[],"urls":[]}</t>
  </si>
  <si>
    <t>1470704340251906053</t>
  </si>
  <si>
    <t>leohavemann</t>
  </si>
  <si>
    <t>Tue Dec 14 10:36:53 +0000 2021</t>
  </si>
  <si>
    <t>14788950</t>
  </si>
  <si>
    <t>http://pbs.twimg.com/profile_images/1218565046424547329/1Nj9kQQA_normal.jpg</t>
  </si>
  <si>
    <t>London, United Kingdom</t>
  </si>
  <si>
    <t>http://twitter.com/leohavemann/statuses/1470704340251906053</t>
  </si>
  <si>
    <t>Looking forward to joining the annual @SocMedHE Conference today!
Here we are in the virtual Student Union for the first parallel session on "Building a social learning community: Tips &amp;amp; tools for surviving a PhD &amp;amp; professional learning during a pandemic &amp;amp; beyond"
 #socmedhe21 https://t.co/zxDBmtTjtM</t>
  </si>
  <si>
    <t>Tue Dec 14 10:34:14 +0000 2021</t>
  </si>
  <si>
    <t>http://twitter.com/KiuSum/statuses/1470703671172284416</t>
  </si>
  <si>
    <t>{"hashtags":[{"text":"socmedhe21","indices":[279,290]}],"symbols":[],"user_mentions":[{"screen_name":"SocMedHE","name":"Social Media for Learning in Higher Education","id":3346395670,"id_str":"3346395670","indices":[38,47]}],"urls":[],"media":[{"id":1470703044358811600,"id_str":"1470703044358811652","indices":[291,314],"media_url":"http://pbs.twimg.com/media/FGj8oHEXsAQ_5tt.jpg","media_url_https":"https://pbs.twimg.com/media/FGj8oHEXsAQ_5tt.jpg","url":"https://t.co/zxDBmtTjtM","display_url":"pic.twitter.com/zxDBmtTjtM","expanded_url":"https://twitter.com/KiuSum/status/1470703671172284416/photo/1","type":"photo","sizes":{"thumb":{"w":150,"h":150,"resize":"crop"},"small":{"w":680,"h":351,"resize":"fit"},"large":{"w":1419,"h":733,"resize":"fit"},"medium":{"w":1200,"h":620,"resize":"fit"}}}]}</t>
  </si>
  <si>
    <t>So great to be attending and presenting at #SocMedHE21 today. Loving the #GatherTown setup. As always at this conference the biggest problem is having to decide which sessions to watch and which to miss 😪 I want to see them all!</t>
  </si>
  <si>
    <t>Tue Dec 14 10:32:53 +0000 2021</t>
  </si>
  <si>
    <t>http://pbs.twimg.com/profile_images/1268157378836512770/ICrB-VxD_normal.jpg</t>
  </si>
  <si>
    <t>Northern Ireland, United Kingd</t>
  </si>
  <si>
    <t>http://twitter.com/OliviaKellyOU/statuses/1470703333203755012</t>
  </si>
  <si>
    <t>{"hashtags":[{"text":"SocMedHE21","indices":[43,54]},{"text":"GatherTown","indices":[73,84]}],"symbols":[],"user_mentions":[],"urls":[]}</t>
  </si>
  <si>
    <t>This is my first time attending a conference in @gather_town  Very impressed by the work done by @SocMedHE  The space is full of intrigue, random chats and presentations. Fun space to get to know.  #SocMedHE21</t>
  </si>
  <si>
    <t>Tue Dec 14 10:29:51 +0000 2021</t>
  </si>
  <si>
    <t>http://twitter.com/alexgspiers/statuses/1470702568829591553</t>
  </si>
  <si>
    <t>{"hashtags":[{"text":"SocMedHE21","indices":[198,209]}],"symbols":[],"user_mentions":[{"screen_name":"gather_town","name":"Gather","id":1276585698322235400,"id_str":"1276585698322235392","indices":[48,60]},{"screen_name":"SocMedHE","name":"Social Media for Learning in Higher Education","id":3346395670,"id_str":"3346395670","indices":[97,106]}],"urls":[]}</t>
  </si>
  <si>
    <t>about to head into Gather for some #SocMedHE21 goodness</t>
  </si>
  <si>
    <t>Tue Dec 14 10:28:30 +0000 2021</t>
  </si>
  <si>
    <t>http://twitter.com/sheilmcn/statuses/1470702230890233866</t>
  </si>
  <si>
    <t>{"hashtags":[{"text":"SocMedHE21","indices":[35,46]}],"symbols":[],"user_mentions":[],"urls":[]}</t>
  </si>
  <si>
    <t>1470701982021308418</t>
  </si>
  <si>
    <t>RT @SocMedHE: Aaaaaaand we’re off!! It was lovely to welcome you to #SocMedHE21 we hope you are enjoying exploring @gather_town before the sessions start at 10:30. We’ll see you in the Horseshoe bar or the Student Union! Have a brilliant day! https://t.co/IFcvpIl19i</t>
  </si>
  <si>
    <t>Tue Dec 14 10:27:31 +0000 2021</t>
  </si>
  <si>
    <t>http://twitter.com/alexgspiers/statuses/1470701982021308418</t>
  </si>
  <si>
    <t>{"hashtags":[{"text":"SocMedHE21","indices":[68,79]}],"symbols":[],"user_mentions":[{"screen_name":"SocMedHE","name":"Social Media for Learning in Higher Education","id":3346395670,"id_str":"3346395670","indices":[3,12]},{"screen_name":"gather_town","name":"Gather","id":1276585698322235400,"id_str":"1276585698322235392","indices":[115,127]}],"urls":[]}</t>
  </si>
  <si>
    <t>1470701915323486210</t>
  </si>
  <si>
    <t>Some inspirational work being shared #socmedhe21 today! https://t.co/P0Y822meJG</t>
  </si>
  <si>
    <t>Tue Dec 14 10:27:15 +0000 2021</t>
  </si>
  <si>
    <t>http://twitter.com/CLTatEHU/statuses/1470701915323486210</t>
  </si>
  <si>
    <t>{"hashtags":[{"text":"socmedhe21","indices":[37,48]}],"symbols":[],"user_mentions":[],"urls":[{"url":"https://t.co/P0Y822meJG","expanded_url":"https://twitter.com/belld17/status/1470685133153964033","display_url":"twitter.com/belld17/status…","indices":[56,79]}]}</t>
  </si>
  <si>
    <t>1470701467157905413</t>
  </si>
  <si>
    <t>@baaanedict @NomadWarMachine @SFaulknerPandO @scottturneruon @clairemtimmins @KiuSum @neilwithnell @ProfSallyBrown @HalaMansour @S_J_Lancaster Good to see you Hamish! I hope @baaanedict is treating you well! You suit the gloves! Sharing is caring! ❤️ #SocMedHE21 https://t.co/XgtWAOUJhC</t>
  </si>
  <si>
    <t>Tue Dec 14 10:25:28 +0000 2021</t>
  </si>
  <si>
    <t>http://twitter.com/SocMedHE/statuses/1470701467157905413</t>
  </si>
  <si>
    <t>{"hashtags":[{"text":"SocMedHE21","indices":[251,262]}],"symbols":[],"user_mentions":[{"screen_name":"baaanedict","name":"Baaanedict","id":987423597324103700,"id_str":"987423597324103680","indices":[0,11]},{"screen_name":"NomadWarMachine","name":"Sarah Honeychurch","id":558091832,"id_str":"558091832","indices":[12,28]},{"screen_name":"SFaulknerPandO","name":"Suzanne Faulkner 👻📱🛴","id":859771153321259000,"id_str":"859771153321259009","indices":[29,44]},{"screen_name":"scottturneruon","name":"Dr Scott Turner","id":56366858,"id_str":"56366858","indices":[45,60]},{"screen_name":"clairemtimmins","name":"Dr Claire Timmins","id":36925713,"id_str":"36925713","indices":[61,76]},{"screen_name":"KiuSum","name":"Kiu Sum","id":246951711,"id_str":"246951711","indices":[77,84]},{"screen_name":"neilwithnell","name":"Neil Withnell","id":249686528,"id_str":"249686528","indices":[85,98]},{"screen_name":"ProfSallyBrown","name":"Sally Brown","id":1561332966,"id_str":"1561332966","indices":[99,114]},{"screen_name":"HalaMansour","name":"Dr Hala Mansour","id":95709872,"id_str":"95709872","indices":[115,127]},{"screen_name":"S_J_Lancaster","name":"Simon Lancaster","id":240186025,"id_str":"240186025","indices":[128,142]},{"screen_name":"baaanedict","name":"Baaanedict","id":987423597324103700,"id_str":"987423597324103680","indices":[174,185]}],"urls":[],"media":[{"id":1470701455308996600,"id_str":"1470701455308996609","indices":[263,286],"media_url":"http://pbs.twimg.com/tweet_video_thumb/FGj7LnZXwAEMG5c.jpg","media_url_https":"https://pbs.twimg.com/tweet_video_thumb/FGj7LnZXwAEMG5c.jpg","url":"https://t.co/XgtWAOUJhC","display_url":"pic.twitter.com/XgtWAOUJhC","expanded_url":"https://twitter.com/SocMedHE/status/1470701467157905413/photo/1","type":"photo","sizes":{"large":{"w":492,"h":302,"resize":"fit"},"thumb":{"w":150,"h":150,"resize":"crop"},"small":{"w":492,"h":302,"resize":"fit"},"medium":{"w":492,"h":302,"resize":"fit"}}}]}</t>
  </si>
  <si>
    <t>1470701114291064837</t>
  </si>
  <si>
    <t>Aaaaaaand we’re off!! It was lovely to welcome you to #SocMedHE21 we hope you are enjoying exploring @gather_town before the sessions start at 10:30. We’ll see you in the Horseshoe bar or the Student Union! Have a brilliant day! https://t.co/IFcvpIl19i</t>
  </si>
  <si>
    <t>Tue Dec 14 10:24:04 +0000 2021</t>
  </si>
  <si>
    <t>http://twitter.com/SocMedHE/statuses/1470701114291064837</t>
  </si>
  <si>
    <t>{"hashtags":[{"text":"SocMedHE21","indices":[54,65]}],"symbols":[],"user_mentions":[{"screen_name":"gather_town","name":"Gather","id":1276585698322235400,"id_str":"1276585698322235392","indices":[101,113]}],"urls":[],"media":[{"id":1470701108913971200,"id_str":"1470701108913971203","indices":[229,252],"media_url":"http://pbs.twimg.com/media/FGj63c-XIAM49pA.jpg","media_url_https":"https://pbs.twimg.com/media/FGj63c-XIAM49pA.jpg","url":"https://t.co/IFcvpIl19i","display_url":"pic.twitter.com/IFcvpIl19i","expanded_url":"https://twitter.com/SocMedHE/status/1470701114291064837/photo/1","type":"photo","sizes":{"small":{"w":680,"h":464,"resize":"fit"},"thumb":{"w":150,"h":150,"resize":"crop"},"medium":{"w":1200,"h":819,"resize":"fit"},"large":{"w":2030,"h":1386,"resize":"fit"}}}]}</t>
  </si>
  <si>
    <t>1470701064026480640</t>
  </si>
  <si>
    <t>GOGN_OER</t>
  </si>
  <si>
    <t>Tue Dec 14 10:23:52 +0000 2021</t>
  </si>
  <si>
    <t>2574966348</t>
  </si>
  <si>
    <t>http://pbs.twimg.com/profile_images/1167085133448601600/uaCjlYxN_normal.jpg</t>
  </si>
  <si>
    <t>Milton Keynes, England</t>
  </si>
  <si>
    <t>http://twitter.com/GOGN_OER/statuses/1470701064026480640</t>
  </si>
  <si>
    <t>1470700156509212677</t>
  </si>
  <si>
    <t>Tue Dec 14 10:20:16 +0000 2021</t>
  </si>
  <si>
    <t>http://twitter.com/debbaff/statuses/1470700156509212677</t>
  </si>
  <si>
    <t>1470698892559884290</t>
  </si>
  <si>
    <t>JIME_journal</t>
  </si>
  <si>
    <t>🙋Special Collection out now! 😃
Global OER Graduate Network –  #GO_GN  👇
https://t.co/RIG9vwYrKG 
Official launch during today's end of year celebration at 16.00 GMT!
#OpenAccess
@GOGN_OER 
@A_L_T 
#SocMedHE21 https://t.co/92V8HRZm27</t>
  </si>
  <si>
    <t>Tue Dec 14 10:15:14 +0000 2021</t>
  </si>
  <si>
    <t>3058899046</t>
  </si>
  <si>
    <t>http://pbs.twimg.com/profile_images/570205430928789504/ECLi9Qao_normal.png</t>
  </si>
  <si>
    <t>http://twitter.com/JIME_journal/statuses/1470698892559884290</t>
  </si>
  <si>
    <t>{"hashtags":[{"text":"GO_GN","indices":[62,68]},{"text":"OpenAccess","indices":[169,180]},{"text":"SocMedHE21","indices":[201,212]}],"symbols":[],"user_mentions":[{"screen_name":"GOGN_OER","name":"GO-GN","id":2574966348,"id_str":"2574966348","indices":[182,191]},{"screen_name":"A_L_T","name":"ALT - alt.ac.uk","id":41210876,"id_str":"41210876","indices":[193,199]}],"urls":[{"url":"https://t.co/RIG9vwYrKG","expanded_url":"https://jime.open.ac.uk/collections/special/global-oer-graduate-network-go-gn/","display_url":"jime.open.ac.uk/collections/sp…","indices":[73,96]}],"media":[{"id":1470697820348944400,"id_str":"1470697820348944386","indices":[213,236],"media_url":"http://pbs.twimg.com/media/FGj34CHXEAI1TsR.png","media_url_https":"https://pbs.twimg.com/media/FGj34CHXEAI1TsR.png","url":"https://t.co/92V8HRZm27","display_url":"pic.twitter.com/92V8HRZm27","expanded_url":"https://twitter.com/JIME_journal/status/1470698892559884290/photo/1","type":"photo","sizes":{"medium":{"w":732,"h":222,"resize":"fit"},"thumb":{"w":150,"h":150,"resize":"crop"},"large":{"w":732,"h":222,"resize":"fit"},"small":{"w":680,"h":206,"resize":"fit"}}}]}</t>
  </si>
  <si>
    <t>🎄Dressed up &amp;amp; ready to attend the annual Christmas conference, aka @SocMedHE #SocMedHE21.
The OG (L) vs The New Kid on the Block (R).
Who wore it better?
(Hamish is so demanding that he "had to" wear my gloves 😭)
📸: Mama Lamb (insisted this will be on all #Christmas cards) https://t.co/A6gg9GhFdc</t>
  </si>
  <si>
    <t>Tue Dec 14 10:12:05 +0000 2021</t>
  </si>
  <si>
    <t>http://twitter.com/baaanedict/statuses/1470698099437969412</t>
  </si>
  <si>
    <t>{"hashtags":[{"text":"SocMedHE21","indices":[81,92]},{"text":"Christmas","indices":[264,274]}],"symbols":[],"user_mentions":[{"screen_name":"SocMedHE","name":"Social Media for Learning in Higher Education","id":3346395670,"id_str":"3346395670","indices":[71,80]}],"urls":[],"media":[{"id":1470697902116905000,"id_str":"1470697902116904966","indices":[282,305],"media_url":"http://pbs.twimg.com/media/FGj38yuXIAYxqnz.jpg","media_url_https":"https://pbs.twimg.com/media/FGj38yuXIAYxqnz.jpg","url":"https://t.co/A6gg9GhFdc","display_url":"pic.twitter.com/A6gg9GhFdc","expanded_url":"https://twitter.com/baaanedict/status/1470698099437969412/photo/1","type":"photo","sizes":{"thumb":{"w":150,"h":150,"resize":"crop"},"medium":{"w":768,"h":1024,"resize":"fit"},"small":{"w":510,"h":680,"resize":"fit"},"large":{"w":768,"h":1024,"resize":"fit"}}}]}</t>
  </si>
  <si>
    <t>1470697211273125888</t>
  </si>
  <si>
    <t>Sara_Louize_</t>
  </si>
  <si>
    <t>Great to see Scotland, virtually! Loch Lomond looks beautiful and I’m currently awaiting some Ospreys! #SocMedHE21</t>
  </si>
  <si>
    <t>Tue Dec 14 10:08:34 +0000 2021</t>
  </si>
  <si>
    <t>732402584</t>
  </si>
  <si>
    <t>http://pbs.twimg.com/profile_images/1449627062164234241/cbIzzsNi_normal.jpg</t>
  </si>
  <si>
    <t>Liverpool/Lancashire/Yorkshire</t>
  </si>
  <si>
    <t>http://twitter.com/Sara_Louize_/statuses/1470697211273125888</t>
  </si>
  <si>
    <t>{"hashtags":[{"text":"SocMedHE21","indices":[103,114]}],"symbols":[],"user_mentions":[],"urls":[]}</t>
  </si>
  <si>
    <t>1470695060484374536</t>
  </si>
  <si>
    <t>📢Our final 2021 @EdBurritoPod #podcast episode is NOW OUT hosted by @KiuSum!
🎙️Ep 29: Unwrapping Equality, Diversity &amp;amp; Inclusion in HE with @TTimeEdu
🎧Listen here: https://t.co/GG7QghmBfp
#TheEducationBurrito #highered #lthechat #studentengagement #lthechat #SocMedHE21</t>
  </si>
  <si>
    <t>Tue Dec 14 10:00:01 +0000 2021</t>
  </si>
  <si>
    <t>http://twitter.com/EdBurritoPod/statuses/1470695060484374536</t>
  </si>
  <si>
    <t>{"hashtags":[{"text":"podcast","indices":[30,38]},{"text":"TheEducationBurrito","indices":[195,215]},{"text":"highered","indices":[216,225]},{"text":"lthechat","indices":[226,235]},{"text":"studentengagement","indices":[236,254]},{"text":"lthechat","indices":[255,264]},{"text":"SocMedHE21","indices":[265,276]}],"symbols":[],"user_mentions":[{"screen_name":"EdBurritoPod","name":"The Education Burrito","id":1301944632901873700,"id_str":"1301944632901873665","indices":[16,29]},{"screen_name":"KiuSum","name":"Kiu Sum","id":246951711,"id_str":"246951711","indices":[68,75]},{"screen_name":"TTimeEdu","name":"Tamara Reid","id":961152904370540500,"id_str":"961152904370540544","indices":[145,154]}],"urls":[{"url":"https://t.co/GG7QghmBfp","expanded_url":"https://bit.ly/3yjmlOE","display_url":"bit.ly/3yjmlOE","indices":[170,193]}]}</t>
  </si>
  <si>
    <t>1470694278196342789</t>
  </si>
  <si>
    <t>RT @clairemtimmins: At last! #SocMedHE21 takes place today. We have some great presentations so do follow the hashtag, and the @SocMedHE account.
I'm looking forward to talking about using @PlayCraftLearn for teaching #anatomy with @strathspeechies https://t.co/zl5FEnM7FL</t>
  </si>
  <si>
    <t>Tue Dec 14 09:56:54 +0000 2021</t>
  </si>
  <si>
    <t>http://twitter.com/SocMedHE/statuses/1470694278196342789</t>
  </si>
  <si>
    <t>{"hashtags":[{"text":"SocMedHE21","indices":[29,40]}],"symbols":[],"user_mentions":[{"screen_name":"clairemtimmins","name":"Dr Claire Timmins","id":36925713,"id_str":"36925713","indices":[3,18]},{"screen_name":"SocMedHE","name":"Social Media for Learning in Higher Education","id":3346395670,"id_str":"3346395670","indices":[127,136]}],"urls":[]}</t>
  </si>
  <si>
    <t>1470694248118956033</t>
  </si>
  <si>
    <t>RT @scottturneruon: Looking forward to @SocMedHE #socmedhe21 today and particularly excited to hear @OliviaKellyOU 's talk https://t.co/3iLsPtikC6</t>
  </si>
  <si>
    <t>Tue Dec 14 09:56:47 +0000 2021</t>
  </si>
  <si>
    <t>http://twitter.com/SocMedHE/statuses/1470694248118956033</t>
  </si>
  <si>
    <t>{"hashtags":[{"text":"socmedhe21","indices":[49,60]}],"symbols":[],"user_mentions":[{"screen_name":"scottturneruon","name":"Dr Scott Turner","id":56366858,"id_str":"56366858","indices":[3,18]},{"screen_name":"SocMedHE","name":"Social Media for Learning in Higher Education","id":3346395670,"id_str":"3346395670","indices":[39,48]},{"screen_name":"OliviaKellyOU","name":"Olivia Kelly","id":900813213952081900,"id_str":"900813213952081920","indices":[100,114]}],"urls":[]}</t>
  </si>
  <si>
    <t>1470693313204346885</t>
  </si>
  <si>
    <t>@scottturneruon @SocMedHE Equally excited to hear yours #SocMedHE21</t>
  </si>
  <si>
    <t>Tue Dec 14 09:53:04 +0000 2021</t>
  </si>
  <si>
    <t>1470688889694265345</t>
  </si>
  <si>
    <t>http://twitter.com/OliviaKellyOU/statuses/1470693313204346885</t>
  </si>
  <si>
    <t>{"hashtags":[{"text":"SocMedHE21","indices":[56,67]}],"symbols":[],"user_mentions":[{"screen_name":"scottturneruon","name":"Dr Scott Turner","id":56366858,"id_str":"56366858","indices":[0,15]},{"screen_name":"SocMedHE","name":"Social Media for Learning in Higher Education","id":3346395670,"id_str":"3346395670","indices":[16,25]}],"urls":[]}</t>
  </si>
  <si>
    <t>1470692688580206593</t>
  </si>
  <si>
    <t>Tue Dec 14 09:50:35 +0000 2021</t>
  </si>
  <si>
    <t>http://twitter.com/alexgspiers/statuses/1470692688580206593</t>
  </si>
  <si>
    <t>1470691968778919939</t>
  </si>
  <si>
    <t>Tue Dec 14 09:47:44 +0000 2021</t>
  </si>
  <si>
    <t>http://twitter.com/NomadWarMachine/statuses/1470691968778919939</t>
  </si>
  <si>
    <t>1470691306473242630</t>
  </si>
  <si>
    <t>Tue Dec 14 09:45:06 +0000 2021</t>
  </si>
  <si>
    <t>http://twitter.com/NTRepository/statuses/1470691306473242630</t>
  </si>
  <si>
    <t>1470690163881914369</t>
  </si>
  <si>
    <t>Tue Dec 14 09:40:33 +0000 2021</t>
  </si>
  <si>
    <t>http://twitter.com/scottturneruon/statuses/1470690163881914369</t>
  </si>
  <si>
    <t>1470690113504092163</t>
  </si>
  <si>
    <t>Ok I wanted to be the first, but I hope not last, to get a social network map out today for #socmedhe21 https://t.co/Q54uIYpd08</t>
  </si>
  <si>
    <t>Tue Dec 14 09:40:21 +0000 2021</t>
  </si>
  <si>
    <t>http://twitter.com/scottturneruon/statuses/1470690113504092163</t>
  </si>
  <si>
    <t>{"hashtags":[{"text":"socmedhe21","indices":[92,103]}],"symbols":[],"user_mentions":[],"urls":[],"media":[{"id":1470689609986322400,"id_str":"1470689609986322432","indices":[104,127],"media_url":"http://pbs.twimg.com/media/FGjwaIIXsAARrz_.png","media_url_https":"https://pbs.twimg.com/media/FGjwaIIXsAARrz_.png","url":"https://t.co/Q54uIYpd08","display_url":"pic.twitter.com/Q54uIYpd08","expanded_url":"https://twitter.com/scottturneruon/status/1470690113504092163/photo/1","type":"photo","sizes":{"small":{"w":680,"h":557,"resize":"fit"},"thumb":{"w":150,"h":150,"resize":"crop"},"large":{"w":817,"h":669,"resize":"fit"},"medium":{"w":817,"h":669,"resize":"fit"}}}]}</t>
  </si>
  <si>
    <t>Cheeky shout out to #SocMedHE21 @SocMedHE  Have a wonderful day- you peeps inspire to progress our digital practice &amp;amp; connections @NomadWarMachine @SFaulknerPandO @clairemtimmins https://t.co/4q3LM2IMUB</t>
  </si>
  <si>
    <t>Tue Dec 14 09:39:37 +0000 2021</t>
  </si>
  <si>
    <t>http://twitter.com/NtuTilt/statuses/1470689926123511815</t>
  </si>
  <si>
    <t>{"hashtags":[{"text":"SocMedHE21","indices":[20,31]}],"symbols":[],"user_mentions":[{"screen_name":"SocMedHE","name":"Social Media for Learning in Higher Education","id":3346395670,"id_str":"3346395670","indices":[32,41]},{"screen_name":"NomadWarMachine","name":"Sarah Honeychurch","id":558091832,"id_str":"558091832","indices":[134,150]},{"screen_name":"SFaulknerPandO","name":"Suzanne Faulkner 👻📱🛴","id":859771153321259000,"id_str":"859771153321259009","indices":[151,166]},{"screen_name":"clairemtimmins","name":"Dr Claire Timmins","id":36925713,"id_str":"36925713","indices":[167,182]}],"urls":[{"url":"https://t.co/4q3LM2IMUB","expanded_url":"https://twitter.com/NtuTilt/status/1470672409158160386","display_url":"twitter.com/NtuTilt/status…","indices":[183,206]}]}</t>
  </si>
  <si>
    <t>Looking forward to @SocMedHE #socmedhe21 today and particularly excited to hear @OliviaKellyOU 's talk https://t.co/3iLsPtikC6</t>
  </si>
  <si>
    <t>Tue Dec 14 09:35:30 +0000 2021</t>
  </si>
  <si>
    <t>http://twitter.com/scottturneruon/statuses/1470688889694265345</t>
  </si>
  <si>
    <t>{"hashtags":[{"text":"socmedhe21","indices":[29,40]}],"symbols":[],"user_mentions":[{"screen_name":"SocMedHE","name":"Social Media for Learning in Higher Education","id":3346395670,"id_str":"3346395670","indices":[19,28]},{"screen_name":"OliviaKellyOU","name":"Olivia Kelly","id":900813213952081900,"id_str":"900813213952081920","indices":[80,94]}],"urls":[],"media":[{"id":1470688883021131800,"id_str":"1470688883021131776","indices":[103,126],"media_url":"http://pbs.twimg.com/tweet_video_thumb/FGjvvz-XMAAVHGj.jpg","media_url_https":"https://pbs.twimg.com/tweet_video_thumb/FGjvvz-XMAAVHGj.jpg","url":"https://t.co/3iLsPtikC6","display_url":"pic.twitter.com/3iLsPtikC6","expanded_url":"https://twitter.com/scottturneruon/status/1470688889694265345/photo/1","type":"photo","sizes":{"thumb":{"w":150,"h":150,"resize":"crop"},"medium":{"w":500,"h":500,"resize":"fit"},"small":{"w":500,"h":500,"resize":"fit"},"large":{"w":500,"h":500,"resize":"fit"}}}]}</t>
  </si>
  <si>
    <t>1470687424338612230</t>
  </si>
  <si>
    <t>jsmljournal</t>
  </si>
  <si>
    <t>Tue Dec 14 09:29:40 +0000 2021</t>
  </si>
  <si>
    <t>1428050061460742145</t>
  </si>
  <si>
    <t>http://pbs.twimg.com/profile_images/1428055360586321925/ObDaN5V8_normal.jpg</t>
  </si>
  <si>
    <t>ISSN 2633-7843</t>
  </si>
  <si>
    <t>http://twitter.com/jsmljournal/statuses/1470687424338612230</t>
  </si>
  <si>
    <t>1470687397834895364</t>
  </si>
  <si>
    <t>Tue Dec 14 09:29:34 +0000 2021</t>
  </si>
  <si>
    <t>http://twitter.com/SolsticeCETL/statuses/1470687397834895364</t>
  </si>
  <si>
    <t>Looking forward to @SocMedHE #socmedhe21 today! Hosted by the amazing @SFaulknerPandO @NomadWarMachine and @clairemtimmins Thank you! https://t.co/H8zekjEcrD</t>
  </si>
  <si>
    <t>Tue Dec 14 09:29:23 +0000 2021</t>
  </si>
  <si>
    <t>http://twitter.com/CLTatEHU/statuses/1470687350716088321</t>
  </si>
  <si>
    <t>{"hashtags":[{"text":"socmedhe21","indices":[29,40]}],"symbols":[],"user_mentions":[{"screen_name":"SocMedHE","name":"Social Media for Learning in Higher Education","id":3346395670,"id_str":"3346395670","indices":[19,28]},{"screen_name":"SFaulknerPandO","name":"Suzanne Faulkner 👻📱🛴","id":859771153321259000,"id_str":"859771153321259009","indices":[70,85]},{"screen_name":"NomadWarMachine","name":"Sarah Honeychurch","id":558091832,"id_str":"558091832","indices":[86,102]},{"screen_name":"clairemtimmins","name":"Dr Claire Timmins","id":36925713,"id_str":"36925713","indices":[107,122]}],"urls":[{"url":"https://t.co/H8zekjEcrD","expanded_url":"https://twitter.com/suebecks/status/1470675197762154499","display_url":"twitter.com/suebecks/statu…","indices":[134,157]}]}</t>
  </si>
  <si>
    <t>1470685133153964033</t>
  </si>
  <si>
    <t>@suebecks @SocMedHE @debbaff @SFaulknerPandO @Sarah__Hallam @rachelleeobrien I found the sketchnote I'd been looking for! 😍#SocMedHE21 https://t.co/IIJp1IGege</t>
  </si>
  <si>
    <t>Tue Dec 14 09:20:34 +0000 2021</t>
  </si>
  <si>
    <t>1470675197762154499</t>
  </si>
  <si>
    <t>http://twitter.com/belld17/statuses/1470685133153964033</t>
  </si>
  <si>
    <t>{"hashtags":[{"text":"SocMedHE21","indices":[123,134]}],"symbols":[],"user_mentions":[{"screen_name":"suebecks","name":"Sue Beckingham 🎓 💻 💡","id":34904126,"id_str":"34904126","indices":[0,9]},{"screen_name":"SocMedHE","name":"Social Media for Learning in Higher Education","id":3346395670,"id_str":"3346395670","indices":[10,19]},{"screen_name":"debbaff","name":"Deb Baff 🤗 💖 🦄","id":231750350,"id_str":"231750350","indices":[20,28]},{"screen_name":"SFaulknerPandO","name":"Suzanne Faulkner 👻📱🛴","id":859771153321259000,"id_str":"859771153321259009","indices":[29,44]},{"screen_name":"Sarah__Hallam","name":"Sarah Hallam","id":204746761,"id_str":"204746761","indices":[45,59]},{"screen_name":"rachelleeobrien","name":"Rachelle O’Brien MSc #SFHEA","id":43586185,"id_str":"43586185","indices":[60,76]}],"urls":[],"media":[{"id":1470681845570457600,"id_str":"1470681845570457604","indices":[135,158],"media_url":"http://pbs.twimg.com/media/FGjpWLbX0AQPG0r.jpg","media_url_https":"https://pbs.twimg.com/media/FGjpWLbX0AQPG0r.jpg","url":"https://t.co/IIJp1IGege","display_url":"pic.twitter.com/IIJp1IGege","expanded_url":"https://twitter.com/belld17/status/1470685133153964033/photo/1","type":"photo","sizes":{"small":{"w":680,"h":481,"resize":"fit"},"thumb":{"w":150,"h":150,"resize":"crop"},"medium":{"w":1200,"h":848,"resize":"fit"},"large":{"w":2048,"h":1448,"resize":"fit"}}}]}</t>
  </si>
  <si>
    <t>1470681480494039042</t>
  </si>
  <si>
    <t>Hello 👋🏼 @SocMedHE looking forward to attending your conference today from Liverpool, today! Programme looks great! 👍🏼 #SocMedHE21</t>
  </si>
  <si>
    <t>Tue Dec 14 09:06:03 +0000 2021</t>
  </si>
  <si>
    <t>http://twitter.com/Sara_Louize_/statuses/1470681480494039042</t>
  </si>
  <si>
    <t>{"hashtags":[{"text":"SocMedHE21","indices":[119,130]}],"symbols":[],"user_mentions":[{"screen_name":"SocMedHE","name":"Social Media for Learning in Higher Education","id":3346395670,"id_str":"3346395670","indices":[9,18]}],"urls":[]}</t>
  </si>
  <si>
    <t>1470680921804267520</t>
  </si>
  <si>
    <t>Tue Dec 14 09:03:50 +0000 2021</t>
  </si>
  <si>
    <t>http://twitter.com/SFaulknerPandO/statuses/1470680921804267520</t>
  </si>
  <si>
    <t>1470680259460804612</t>
  </si>
  <si>
    <t>Tue Dec 14 09:01:12 +0000 2021</t>
  </si>
  <si>
    <t>http://twitter.com/belld17/statuses/1470680259460804612</t>
  </si>
  <si>
    <t>1470679399016112131</t>
  </si>
  <si>
    <t>At last! #SocMedHE21 takes place today. We have some great presentations so do follow the hashtag, and the @SocMedHE account.
I'm looking forward to talking about using @PlayCraftLearn for teaching #anatomy with @strathspeechies https://t.co/zl5FEnM7FL</t>
  </si>
  <si>
    <t>Tue Dec 14 08:57:47 +0000 2021</t>
  </si>
  <si>
    <t>http://twitter.com/clairemtimmins/statuses/1470679399016112131</t>
  </si>
  <si>
    <t>{"hashtags":[{"text":"SocMedHE21","indices":[9,20]},{"text":"anatomy","indices":[198,206]}],"symbols":[],"user_mentions":[{"screen_name":"SocMedHE","name":"Social Media for Learning in Higher Education","id":3346395670,"id_str":"3346395670","indices":[107,116]},{"screen_name":"PlayCraftLearn","name":"Minecraft: Education Edition","id":3253758956,"id_str":"3253758956","indices":[169,184]},{"screen_name":"strathspeechies","name":"Strath Speechies","id":2849986091,"id_str":"2849986091","indices":[212,228]}],"urls":[],"media":[{"id":1470678980810453000,"id_str":"1470678980810452994","indices":[229,252],"media_url":"http://pbs.twimg.com/media/FGjmvbXXMAICdNe.jpg","media_url_https":"https://pbs.twimg.com/media/FGjmvbXXMAICdNe.jpg","url":"https://t.co/zl5FEnM7FL","display_url":"pic.twitter.com/zl5FEnM7FL","expanded_url":"https://twitter.com/clairemtimmins/status/1470679399016112131/photo/1","type":"photo","sizes":{"thumb":{"w":150,"h":150,"resize":"crop"},"medium":{"w":680,"h":510,"resize":"fit"},"large":{"w":680,"h":510,"resize":"fit"},"small":{"w":680,"h":510,"resize":"fit"}}}]}</t>
  </si>
  <si>
    <t>1470678115798200330</t>
  </si>
  <si>
    <t>One of the last things you consider when organising a conference is your own presentation. How did I end up competing with this 😩? Sorry to miss it! #SocMedHE21 https://t.co/wRYJA30rbR</t>
  </si>
  <si>
    <t>Tue Dec 14 08:52:41 +0000 2021</t>
  </si>
  <si>
    <t>http://twitter.com/clairemtimmins/statuses/1470678115798200330</t>
  </si>
  <si>
    <t>{"hashtags":[{"text":"SocMedHE21","indices":[149,160]}],"symbols":[],"user_mentions":[],"urls":[{"url":"https://t.co/wRYJA30rbR","expanded_url":"https://twitter.com/suebecks/status/1470675197762154499","display_url":"twitter.com/suebecks/statu…","indices":[161,184]}]}</t>
  </si>
  <si>
    <t>1470676072358461441</t>
  </si>
  <si>
    <t>EHU_FOE</t>
  </si>
  <si>
    <t>RT @Sarah__Hallam: It’s that time of year again… #SocMedHE21 is tomorrow! Excited to share some creative approches to socio-cultural collaboration with @rachelleeobrien @SocMedHE https://t.co/5o7r8uYg7F</t>
  </si>
  <si>
    <t>Tue Dec 14 08:44:34 +0000 2021</t>
  </si>
  <si>
    <t>801809595924672512</t>
  </si>
  <si>
    <t>http://pbs.twimg.com/profile_images/1052545064830816256/jNpAi6mB_normal.jpg</t>
  </si>
  <si>
    <t>Ormskirk, England</t>
  </si>
  <si>
    <t>http://twitter.com/EHU_FOE/statuses/1470676072358461441</t>
  </si>
  <si>
    <t>{"hashtags":[{"text":"SocMedHE21","indices":[49,60]}],"symbols":[],"user_mentions":[{"screen_name":"Sarah__Hallam","name":"Sarah Hallam","id":204746761,"id_str":"204746761","indices":[3,17]}],"urls":[]}</t>
  </si>
  <si>
    <t>1470675617100279810</t>
  </si>
  <si>
    <t>Tue Dec 14 08:42:45 +0000 2021</t>
  </si>
  <si>
    <t>http://twitter.com/scottturneruon/statuses/1470675617100279810</t>
  </si>
  <si>
    <t>Looking forward to our fireside chat at @SocMedHE today with @debbaff @SFaulknerPandO @belld17 @Sarah__Hallam and @rachelleeobrien #SocMedHE21 https://t.co/ChSmp9gEYx</t>
  </si>
  <si>
    <t>Tue Dec 14 08:41:05 +0000 2021</t>
  </si>
  <si>
    <t>http://twitter.com/suebecks/statuses/1470675197762154499</t>
  </si>
  <si>
    <t>{"hashtags":[{"text":"SocMedHE21","indices":[131,142]}],"symbols":[],"user_mentions":[{"screen_name":"SocMedHE","name":"Social Media for Learning in Higher Education","id":3346395670,"id_str":"3346395670","indices":[40,49]},{"screen_name":"debbaff","name":"Deb Baff 🤗 💖 🦄","id":231750350,"id_str":"231750350","indices":[61,69]},{"screen_name":"SFaulknerPandO","name":"Suzanne Faulkner 👻📱🛴","id":859771153321259000,"id_str":"859771153321259009","indices":[70,85]},{"screen_name":"belld17","name":"Dawne","id":1274404952,"id_str":"1274404952","indices":[86,94]},{"screen_name":"Sarah__Hallam","name":"Sarah Hallam","id":204746761,"id_str":"204746761","indices":[95,109]},{"screen_name":"rachelleeobrien","name":"Rachelle O’Brien MSc #SFHEA","id":43586185,"id_str":"43586185","indices":[114,130]}],"urls":[],"media":[{"id":1470675190346625000,"id_str":"1470675190346625026","indices":[143,166],"media_url":"http://pbs.twimg.com/tweet_video_thumb/FGjjSyyXMAIP2Dj.jpg","media_url_https":"https://pbs.twimg.com/tweet_video_thumb/FGjjSyyXMAIP2Dj.jpg","url":"https://t.co/ChSmp9gEYx","display_url":"pic.twitter.com/ChSmp9gEYx","expanded_url":"https://twitter.com/suebecks/status/1470675197762154499/photo/1","type":"photo","sizes":{"thumb":{"w":150,"h":150,"resize":"crop"},"small":{"w":480,"h":348,"resize":"fit"},"large":{"w":480,"h":348,"resize":"fit"},"medium":{"w":480,"h":348,"resize":"fit"}}}]}</t>
  </si>
  <si>
    <t>1470673355581935616</t>
  </si>
  <si>
    <t>It will be an awesome day! #socmedhe21 https://t.co/1d2HvIYUdi</t>
  </si>
  <si>
    <t>Tue Dec 14 08:33:46 +0000 2021</t>
  </si>
  <si>
    <t>http://twitter.com/belld17/statuses/1470673355581935616</t>
  </si>
  <si>
    <t>{"hashtags":[{"text":"socmedhe21","indices":[27,38]}],"symbols":[],"user_mentions":[],"urls":[{"url":"https://t.co/1d2HvIYUdi","expanded_url":"https://twitter.com/alexgspiers/status/1470672571523907588","display_url":"twitter.com/alexgspiers/st…","indices":[39,62]}]}</t>
  </si>
  <si>
    <t>1470672571523907588</t>
  </si>
  <si>
    <t>Hashtag of the day #socmedhe21 This year its coming straight outta Glasgow and Gather Town. Get involved... There may be Tunnocks... https://t.co/vb1KW6kwEG</t>
  </si>
  <si>
    <t>Tue Dec 14 08:30:39 +0000 2021</t>
  </si>
  <si>
    <t>http://twitter.com/alexgspiers/statuses/1470672571523907588</t>
  </si>
  <si>
    <t>{"hashtags":[{"text":"socmedhe21","indices":[19,30]}],"symbols":[],"user_mentions":[],"urls":[],"media":[{"id":1470672567598039000,"id_str":"1470672567598039042","indices":[133,156],"media_url":"http://pbs.twimg.com/media/FGjg6ISXwAIOyjl.jpg","media_url_https":"https://pbs.twimg.com/media/FGjg6ISXwAIOyjl.jpg","url":"https://t.co/vb1KW6kwEG","display_url":"pic.twitter.com/vb1KW6kwEG","expanded_url":"https://twitter.com/alexgspiers/status/1470672571523907588/photo/1","type":"photo","sizes":{"thumb":{"w":150,"h":150,"resize":"crop"},"large":{"w":2048,"h":1741,"resize":"fit"},"medium":{"w":1200,"h":1020,"resize":"fit"},"small":{"w":680,"h":578,"resize":"fit"}}}]}</t>
  </si>
  <si>
    <t>1470668610561523718</t>
  </si>
  <si>
    <t>RT @SocMedHE: It's today! See you at #socmedhe21 very soon! https://t.co/5Rqg7PHe9Z</t>
  </si>
  <si>
    <t>Tue Dec 14 08:14:55 +0000 2021</t>
  </si>
  <si>
    <t>http://twitter.com/alexgspiers/statuses/1470668610561523718</t>
  </si>
  <si>
    <t>{"hashtags":[{"text":"socmedhe21","indices":[37,48]}],"symbols":[],"user_mentions":[{"screen_name":"SocMedHE","name":"Social Media for Learning in Higher Education","id":3346395670,"id_str":"3346395670","indices":[3,12]}],"urls":[]}</t>
  </si>
  <si>
    <t>1470667924549611529</t>
  </si>
  <si>
    <t>neilwithnell</t>
  </si>
  <si>
    <t>Tue Dec 14 08:12:11 +0000 2021</t>
  </si>
  <si>
    <t>249686528</t>
  </si>
  <si>
    <t>http://pbs.twimg.com/profile_images/3230210603/cfc48af828b67bcb8c8f75f46701f929_normal.jpeg</t>
  </si>
  <si>
    <t>Salford, UK</t>
  </si>
  <si>
    <t>http://twitter.com/neilwithnell/statuses/1470667924549611529</t>
  </si>
  <si>
    <t>1470663489559670786</t>
  </si>
  <si>
    <t>It's today! See you at #socmedhe21 very soon! https://t.co/5Rqg7PHe9Z</t>
  </si>
  <si>
    <t>Tue Dec 14 07:54:34 +0000 2021</t>
  </si>
  <si>
    <t>http://twitter.com/SocMedHE/statuses/1470663489559670786</t>
  </si>
  <si>
    <t>{"hashtags":[{"text":"socmedhe21","indices":[23,34]}],"symbols":[],"user_mentions":[],"urls":[{"url":"https://t.co/5Rqg7PHe9Z","expanded_url":"https://twitter.com/SocMedHE/status/1470358169834729476","display_url":"twitter.com/SocMedHE/statu…","indices":[46,69]}]}</t>
  </si>
  <si>
    <t>1470651058561204225</t>
  </si>
  <si>
    <t>It’s no more sleeps until #SocMedHE21!! My avatar is Christmas ready! I look forward to meeting those of you joining us in @gather_town https://t.co/hiBGDhB1IL</t>
  </si>
  <si>
    <t>Tue Dec 14 07:05:10 +0000 2021</t>
  </si>
  <si>
    <t>http://twitter.com/SFaulknerPandO/statuses/1470651058561204225</t>
  </si>
  <si>
    <t>{"hashtags":[{"text":"SocMedHE21","indices":[26,37]}],"symbols":[],"user_mentions":[{"screen_name":"gather_town","name":"Gather","id":1276585698322235400,"id_str":"1276585698322235392","indices":[123,135]}],"urls":[],"media":[{"id":1470651054316572700,"id_str":"1470651054316572678","indices":[136,159],"media_url":"http://pbs.twimg.com/media/FGjNV5EX0AYzxgv.jpg","media_url_https":"https://pbs.twimg.com/media/FGjNV5EX0AYzxgv.jpg","url":"https://t.co/hiBGDhB1IL","display_url":"pic.twitter.com/hiBGDhB1IL","expanded_url":"https://twitter.com/SFaulknerPandO/status/1470651058561204225/photo/1","type":"photo","sizes":{"large":{"w":520,"h":732,"resize":"fit"},"thumb":{"w":150,"h":150,"resize":"crop"},"medium":{"w":520,"h":732,"resize":"fit"},"small":{"w":483,"h":680,"resize":"fit"}}}]}</t>
  </si>
  <si>
    <t>1470497974543343616</t>
  </si>
  <si>
    <t>Mon Dec 13 20:56:52 +0000 2021</t>
  </si>
  <si>
    <t>http://twitter.com/andrewmid/statuses/1470497974543343616</t>
  </si>
  <si>
    <t>1470479945931673602</t>
  </si>
  <si>
    <t>RT @rachelleeobrien: I cannot wait for #socmedhe21 tomorrow! Can’t wait to see what chaos @Sarah__Hallam and I get up to while sharing about socio-cultural collaboration @SocMedHE https://t.co/MMvDYHK5nV https://t.co/Dr53L13Gs3</t>
  </si>
  <si>
    <t>Mon Dec 13 19:45:13 +0000 2021</t>
  </si>
  <si>
    <t>http://twitter.com/SFaulknerPandO/statuses/1470479945931673602</t>
  </si>
  <si>
    <t>{"hashtags":[{"text":"socmedhe21","indices":[39,50]}],"symbols":[],"user_mentions":[{"screen_name":"rachelleeobrien","name":"Rachelle O’Brien MSc #SFHEA","id":43586185,"id_str":"43586185","indices":[3,19]},{"screen_name":"Sarah__Hallam","name":"Sarah Hallam","id":204746761,"id_str":"204746761","indices":[90,104]}],"urls":[]}</t>
  </si>
  <si>
    <t>1470478833677709315</t>
  </si>
  <si>
    <t>I cannot wait for #socmedhe21 tomorrow! Can’t wait to see what chaos @Sarah__Hallam and I get up to while sharing about socio-cultural collaboration @SocMedHE https://t.co/MMvDYHK5nV https://t.co/Dr53L13Gs3</t>
  </si>
  <si>
    <t>Mon Dec 13 19:40:48 +0000 2021</t>
  </si>
  <si>
    <t>http://twitter.com/rachelleeobrien/statuses/1470478833677709315</t>
  </si>
  <si>
    <t>{"hashtags":[{"text":"socmedhe21","indices":[18,29]}],"symbols":[],"user_mentions":[{"screen_name":"Sarah__Hallam","name":"Sarah Hallam","id":204746761,"id_str":"204746761","indices":[69,83]},{"screen_name":"SocMedHE","name":"Social Media for Learning in Higher Education","id":3346395670,"id_str":"3346395670","indices":[149,158]}],"urls":[{"url":"https://t.co/MMvDYHK5nV","expanded_url":"https://twitter.com/sarah__hallam/status/1470458532285890567","display_url":"twitter.com/sarah__hallam/…","indices":[159,182]}],"media":[{"id":1470478826824208400,"id_str":"1470478826824208392","indices":[183,206],"media_url":"http://pbs.twimg.com/tweet_video_thumb/FGgws7qXEAgH64q.jpg","media_url_https":"https://pbs.twimg.com/tweet_video_thumb/FGgws7qXEAgH64q.jpg","url":"https://t.co/Dr53L13Gs3","display_url":"pic.twitter.com/Dr53L13Gs3","expanded_url":"https://twitter.com/rachelleeobrien/status/1470478833677709315/photo/1","type":"photo","sizes":{"thumb":{"w":126,"h":126,"resize":"crop"},"medium":{"w":224,"h":126,"resize":"fit"},"large":{"w":224,"h":126,"resize":"fit"},"small":{"w":224,"h":126,"resize":"fit"}}}]}</t>
  </si>
  <si>
    <t>1470477248109195275</t>
  </si>
  <si>
    <t>RT @SocMedHE: One more sleep till #SocMedHE21 @clairemtimmins @SFaulknerPandO and @NomadWarMachine  are looking forward to seeing you all. https://t.co/7ZZmbB8wdb</t>
  </si>
  <si>
    <t>Mon Dec 13 19:34:30 +0000 2021</t>
  </si>
  <si>
    <t>http://twitter.com/andrewmid/statuses/1470477248109195275</t>
  </si>
  <si>
    <t>{"hashtags":[{"text":"SocMedHE21","indices":[34,45]}],"symbols":[],"user_mentions":[{"screen_name":"SocMedHE","name":"Social Media for Learning in Higher Education","id":3346395670,"id_str":"3346395670","indices":[3,12]},{"screen_name":"clairemtimmins","name":"Dr Claire Timmins","id":36925713,"id_str":"36925713","indices":[46,61]},{"screen_name":"SFaulknerPandO","name":"Suzanne Faulkner 👻📱🛴","id":859771153321259000,"id_str":"859771153321259009","indices":[62,77]},{"screen_name":"NomadWarMachine","name":"Sarah Honeychurch","id":558091832,"id_str":"558091832","indices":[82,98]}],"urls":[]}</t>
  </si>
  <si>
    <t>1470473189608275983</t>
  </si>
  <si>
    <t>Mon Dec 13 19:18:23 +0000 2021</t>
  </si>
  <si>
    <t>http://twitter.com/SocMedHE/statuses/1470473189608275983</t>
  </si>
  <si>
    <t>1470467368933539843</t>
  </si>
  <si>
    <t>Mon Dec 13 18:55:15 +0000 2021</t>
  </si>
  <si>
    <t>http://twitter.com/alexgspiers/statuses/1470467368933539843</t>
  </si>
  <si>
    <t>1470467011188862982</t>
  </si>
  <si>
    <t>Danceswithcloud</t>
  </si>
  <si>
    <t>Mon Dec 13 18:53:50 +0000 2021</t>
  </si>
  <si>
    <t>236802458</t>
  </si>
  <si>
    <t>http://pbs.twimg.com/profile_images/1213598693/Sandra_and_Lesley_by_sea_normal.jpg</t>
  </si>
  <si>
    <t>London, Essex, Kent</t>
  </si>
  <si>
    <t>http://twitter.com/Danceswithcloud/statuses/1470467011188862982</t>
  </si>
  <si>
    <t>1470458532285890567</t>
  </si>
  <si>
    <t>It’s that time of year again… #SocMedHE21 is tomorrow! Excited to share some creative approches to socio-cultural collaboration with @rachelleeobrien @SocMedHE https://t.co/5o7r8uYg7F</t>
  </si>
  <si>
    <t>Mon Dec 13 18:20:08 +0000 2021</t>
  </si>
  <si>
    <t>http://twitter.com/Sarah__Hallam/statuses/1470458532285890567</t>
  </si>
  <si>
    <t>{"hashtags":[{"text":"SocMedHE21","indices":[30,41]}],"symbols":[],"user_mentions":[{"screen_name":"rachelleeobrien","name":"Rachelle O’Brien MSc #SFHEA","id":43586185,"id_str":"43586185","indices":[133,149]},{"screen_name":"SocMedHE","name":"Social Media for Learning in Higher Education","id":3346395670,"id_str":"3346395670","indices":[150,159]}],"urls":[],"media":[{"id":1470458526904508400,"id_str":"1470458526904508421","indices":[160,183],"media_url":"http://pbs.twimg.com/media/FGgePUkWYAUy9IU.jpg","media_url_https":"https://pbs.twimg.com/media/FGgePUkWYAUy9IU.jpg","url":"https://t.co/5o7r8uYg7F","display_url":"pic.twitter.com/5o7r8uYg7F","expanded_url":"https://twitter.com/Sarah__Hallam/status/1470458532285890567/photo/1","type":"photo","sizes":{"large":{"w":1920,"h":1080,"resize":"fit"},"thumb":{"w":150,"h":150,"resize":"crop"},"medium":{"w":1200,"h":675,"resize":"fit"},"small":{"w":680,"h":383,"resize":"fit"}}}]}</t>
  </si>
  <si>
    <t>1470456079687503872</t>
  </si>
  <si>
    <t>dilla_davis</t>
  </si>
  <si>
    <t>Mon Dec 13 18:10:23 +0000 2021</t>
  </si>
  <si>
    <t>3336800710</t>
  </si>
  <si>
    <t>http://pbs.twimg.com/profile_images/612231301651935236/MFtCo__b_normal.jpg</t>
  </si>
  <si>
    <t>North West, England</t>
  </si>
  <si>
    <t>http://twitter.com/dilla_davis/statuses/1470456079687503872</t>
  </si>
  <si>
    <t>1470449081361260552</t>
  </si>
  <si>
    <t>Mon Dec 13 17:42:35 +0000 2021</t>
  </si>
  <si>
    <t>http://twitter.com/neilwithnell/statuses/1470449081361260552</t>
  </si>
  <si>
    <t>1470398447090032660</t>
  </si>
  <si>
    <t>RT @baaanedict: Coooooooo-ing.
(Tweet suggested by Hamish)
#SocMedHE21 https://t.co/agtCPdXEbg</t>
  </si>
  <si>
    <t>Mon Dec 13 14:21:23 +0000 2021</t>
  </si>
  <si>
    <t>http://twitter.com/jnyrose/statuses/1470398447090032660</t>
  </si>
  <si>
    <t>{"hashtags":[{"text":"SocMedHE21","indices":[61,72]}],"symbols":[],"user_mentions":[{"screen_name":"baaanedict","name":"Baaanedict","id":987423597324103700,"id_str":"987423597324103680","indices":[3,14]}],"urls":[]}</t>
  </si>
  <si>
    <t>1470398079270625280</t>
  </si>
  <si>
    <t>Coooooooo-ing.
(Tweet suggested by Hamish)
#SocMedHE21 https://t.co/agtCPdXEbg</t>
  </si>
  <si>
    <t>Mon Dec 13 14:19:55 +0000 2021</t>
  </si>
  <si>
    <t>http://twitter.com/baaanedict/statuses/1470398079270625280</t>
  </si>
  <si>
    <t>{"hashtags":[{"text":"SocMedHE21","indices":[45,56]}],"symbols":[],"user_mentions":[],"urls":[{"url":"https://t.co/agtCPdXEbg","expanded_url":"https://twitter.com/SocMedHE/status/1470358169834729476","display_url":"twitter.com/SocMedHE/statu…","indices":[57,80]}]}</t>
  </si>
  <si>
    <t>1470397653842333700</t>
  </si>
  <si>
    <t>Mon Dec 13 14:18:14 +0000 2021</t>
  </si>
  <si>
    <t>http://twitter.com/scottturneruon/statuses/1470397653842333700</t>
  </si>
  <si>
    <t>1470373749602017283</t>
  </si>
  <si>
    <t>RT @SFaulknerPandO: Can you believe it!! Just one more sleep until #SocMedHE21. We can’t wait to welcome you! https://t.co/c7J6XtKI1T</t>
  </si>
  <si>
    <t>Mon Dec 13 12:43:14 +0000 2021</t>
  </si>
  <si>
    <t>http://twitter.com/alexgspiers/statuses/1470373749602017283</t>
  </si>
  <si>
    <t>{"hashtags":[{"text":"SocMedHE21","indices":[67,78]}],"symbols":[],"user_mentions":[{"screen_name":"SFaulknerPandO","name":"Suzanne Faulkner 👻📱🛴","id":859771153321259000,"id_str":"859771153321259009","indices":[3,18]}],"urls":[],"media":[{"id":1470362022588080000,"id_str":"1470362022588080140","indices":[110,133],"media_url":"http://pbs.twimg.com/media/FGfGeB-WYAwXsz5.jpg","media_url_https":"https://pbs.twimg.com/media/FGfGeB-WYAwXsz5.jpg","url":"https://t.co/c7J6XtKI1T","display_url":"pic.twitter.com/c7J6XtKI1T","expanded_url":"https://twitter.com/SFaulknerPandO/status/1470362026924982273/photo/1","type":"photo","sizes":{"thumb":{"w":150,"h":150,"resize":"crop"},"medium":{"w":398,"h":398,"resize":"fit"},"small":{"w":398,"h":398,"resize":"fit"},"large":{"w":398,"h":398,"resize":"fit"}},"source_status_id":1470362026924982300,"source_status_id_str":"1470362026924982273","source_user_id":859771153321259000,"source_user_id_str":"859771153321259009"}]}</t>
  </si>
  <si>
    <t>1470372054860017667</t>
  </si>
  <si>
    <t>#socmedhe21 @SocMedHE https://t.co/001B9hytGt</t>
  </si>
  <si>
    <t>Mon Dec 13 12:36:30 +0000 2021</t>
  </si>
  <si>
    <t>http://twitter.com/clairemtimmins/statuses/1470372054860017667</t>
  </si>
  <si>
    <t>{"hashtags":[{"text":"socmedhe21","indices":[0,11]}],"symbols":[],"user_mentions":[{"screen_name":"SocMedHE","name":"Social Media for Learning in Higher Education","id":3346395670,"id_str":"3346395670","indices":[12,21]}],"urls":[{"url":"https://t.co/001B9hytGt","expanded_url":"https://twitter.com/swtrunkroads/status/1470355454811324419","display_url":"twitter.com/swtrunkroads/s…","indices":[22,45]}]}</t>
  </si>
  <si>
    <t>1470362055916113921</t>
  </si>
  <si>
    <t>Mon Dec 13 11:56:46 +0000 2021</t>
  </si>
  <si>
    <t>http://twitter.com/SFaulknerPandO/statuses/1470362055916113921</t>
  </si>
  <si>
    <t>1470362026924982273</t>
  </si>
  <si>
    <t>Can you believe it!! Just one more sleep until #SocMedHE21. We can’t wait to welcome you! https://t.co/c7J6XtKI1T</t>
  </si>
  <si>
    <t>Mon Dec 13 11:56:39 +0000 2021</t>
  </si>
  <si>
    <t>http://twitter.com/SFaulknerPandO/statuses/1470362026924982273</t>
  </si>
  <si>
    <t>{"hashtags":[{"text":"SocMedHE21","indices":[47,58]}],"symbols":[],"user_mentions":[],"urls":[],"media":[{"id":1470362022588080000,"id_str":"1470362022588080140","indices":[90,113],"media_url":"http://pbs.twimg.com/media/FGfGeB-WYAwXsz5.jpg","media_url_https":"https://pbs.twimg.com/media/FGfGeB-WYAwXsz5.jpg","url":"https://t.co/c7J6XtKI1T","display_url":"pic.twitter.com/c7J6XtKI1T","expanded_url":"https://twitter.com/SFaulknerPandO/status/1470362026924982273/photo/1","type":"photo","sizes":{"thumb":{"w":150,"h":150,"resize":"crop"},"medium":{"w":398,"h":398,"resize":"fit"},"small":{"w":398,"h":398,"resize":"fit"},"large":{"w":398,"h":398,"resize":"fit"}}}]}</t>
  </si>
  <si>
    <t>1470358169834729476</t>
  </si>
  <si>
    <t>One more sleep till #SocMedHE21 @clairemtimmins @SFaulknerPandO and @NomadWarMachine  are looking forward to seeing you all. https://t.co/7ZZmbB8wdb</t>
  </si>
  <si>
    <t>Mon Dec 13 11:41:20 +0000 2021</t>
  </si>
  <si>
    <t>http://twitter.com/SocMedHE/statuses/1470358169834729476</t>
  </si>
  <si>
    <t>{"hashtags":[{"text":"SocMedHE21","indices":[20,31]}],"symbols":[],"user_mentions":[{"screen_name":"clairemtimmins","name":"Dr Claire Timmins","id":36925713,"id_str":"36925713","indices":[32,47]},{"screen_name":"SFaulknerPandO","name":"Suzanne Faulkner 👻📱🛴","id":859771153321259000,"id_str":"859771153321259009","indices":[48,63]},{"screen_name":"NomadWarMachine","name":"Sarah Honeychurch","id":558091832,"id_str":"558091832","indices":[68,84]}],"urls":[{"url":"https://t.co/7ZZmbB8wdb","expanded_url":"https://twitter.com/scottturneruon/status/1469944977119666177","display_url":"twitter.com/scottturneruon…","indices":[125,148]}]}</t>
  </si>
  <si>
    <t>1470324024832139268</t>
  </si>
  <si>
    <t>Even less now! Attendees will get more information about accessing #SocMedHE21 later on today. Looking forward to seeing all your @gather_town avatars tomorrow👋. https://t.co/r6tprT4O2m</t>
  </si>
  <si>
    <t>Mon Dec 13 09:25:39 +0000 2021</t>
  </si>
  <si>
    <t>http://twitter.com/clairemtimmins/statuses/1470324024832139268</t>
  </si>
  <si>
    <t>{"hashtags":[{"text":"SocMedHE21","indices":[67,78]}],"symbols":[],"user_mentions":[{"screen_name":"gather_town","name":"Gather","id":1276585698322235400,"id_str":"1276585698322235392","indices":[130,142]}],"urls":[{"url":"https://t.co/r6tprT4O2m","expanded_url":"https://twitter.com/scottturneruon/status/1469944977119666177","display_url":"twitter.com/scottturneruon…","indices":[162,185]}]}</t>
  </si>
  <si>
    <t>1470142550694584329</t>
  </si>
  <si>
    <t>RT @scottturneruon: Less than a week to go #socmedhe #socmedhe21 https://t.co/4QNdxe0dRt
@belld17
@NTRepository
@SFaulknerPandO
@suebecks
@KiuSum
@Sarah__Hallam
@baaanedict 
@horrocks_simon
@clairemtimmins
@kerry_truman
@MarenDeepwell
@CLTatEHU
@debbaff
@neilwithnell
@NomadWarMachine
...and so many https://t.co/QbUWtlshOi</t>
  </si>
  <si>
    <t>Sun Dec 12 21:24:32 +0000 2021</t>
  </si>
  <si>
    <t>http://twitter.com/belld17/statuses/1470142550694584329</t>
  </si>
  <si>
    <t>{"hashtags":[{"text":"socmedhe","indices":[43,52]},{"text":"socmedhe21","indices":[53,64]}],"symbols":[],"user_mentions":[{"screen_name":"scottturneruon","name":"Dr Scott Turner","id":56366858,"id_str":"56366858","indices":[3,18]},{"screen_name":"belld17","name":"Dawne","id":1274404952,"id_str":"1274404952","indices":[89,97]},{"screen_name":"NTRepository","name":"The National Teaching Repository","id":1269949194292297700,"id_str":"1269949194292297728","indices":[98,111]},{"screen_name":"SFaulknerPandO","name":"Suzanne Faulkner 👻📱🛴","id":859771153321259000,"id_str":"859771153321259009","indices":[112,127]},{"screen_name":"suebecks","name":"Sue Beckingham 🎓 💻 💡","id":34904126,"id_str":"34904126","indices":[128,137]}],"urls":[{"url":"https://t.co/4QNdxe0dRt","expanded_url":"https://chirpty.com/user/socmedhe","display_url":"chirpty.com/user/socmedhe","indices":[65,88]}]}</t>
  </si>
  <si>
    <t>1470094852356550656</t>
  </si>
  <si>
    <t>Sun Dec 12 18:15:00 +0000 2021</t>
  </si>
  <si>
    <t>http://twitter.com/Sarah__Hallam/statuses/1470094852356550656</t>
  </si>
  <si>
    <t>1470031972487639045</t>
  </si>
  <si>
    <t>DrJoanneCleland</t>
  </si>
  <si>
    <t>RT @MartinaEmke: The #SocMedHE21 virtual conference venue is absolutely amazing! Very much looking forward to Tuesday! 😃😃
Thanks for the great video introduction to the space, @clairemtimmins. 👍
Now off to find out more about the area around Glasgow: https://t.co/UPx5LSHLB7 https://t.co/tB18J3w5BW</t>
  </si>
  <si>
    <t>Sun Dec 12 14:05:08 +0000 2021</t>
  </si>
  <si>
    <t>3246278175</t>
  </si>
  <si>
    <t>http://pbs.twimg.com/profile_images/1408815682276540422/jwbPPMZa_normal.jpg</t>
  </si>
  <si>
    <t>http://twitter.com/DrJoanneCleland/statuses/1470031972487639045</t>
  </si>
  <si>
    <t>{"hashtags":[{"text":"SocMedHE21","indices":[21,32]}],"symbols":[],"user_mentions":[{"screen_name":"MartinaEmke","name":"Dr Martina Emke","id":843365802,"id_str":"843365802","indices":[3,15]}],"urls":[]}</t>
  </si>
  <si>
    <t>1470029003415339019</t>
  </si>
  <si>
    <t>horrocks_simon</t>
  </si>
  <si>
    <t>Sun Dec 12 13:53:20 +0000 2021</t>
  </si>
  <si>
    <t>885257749</t>
  </si>
  <si>
    <t>http://pbs.twimg.com/profile_images/1414672371030577154/JApGZ79v_normal.jpg</t>
  </si>
  <si>
    <t>Edinburgh</t>
  </si>
  <si>
    <t>http://twitter.com/horrocks_simon/statuses/1470029003415339019</t>
  </si>
  <si>
    <t>1470022679138902024</t>
  </si>
  <si>
    <t>Sun Dec 12 13:28:13 +0000 2021</t>
  </si>
  <si>
    <t>http://twitter.com/alexgspiers/statuses/1470022679138902024</t>
  </si>
  <si>
    <t>1470022627767078915</t>
  </si>
  <si>
    <t>RT @baaanedict: Damnnnnnn....we (Hamish &amp;amp; I) made it!
Hamish is even in the middle. 🐄
#SocMedHE21 @SocMedHE https://t.co/EP0qt40lDS</t>
  </si>
  <si>
    <t>Sun Dec 12 13:28:00 +0000 2021</t>
  </si>
  <si>
    <t>http://twitter.com/alexgspiers/statuses/1470022627767078915</t>
  </si>
  <si>
    <t>{"hashtags":[{"text":"SocMedHE21","indices":[92,103]}],"symbols":[],"user_mentions":[{"screen_name":"baaanedict","name":"Baaanedict","id":987423597324103700,"id_str":"987423597324103680","indices":[3,14]},{"screen_name":"SocMedHE","name":"Social Media for Learning in Higher Education","id":3346395670,"id_str":"3346395670","indices":[104,113]}],"urls":[]}</t>
  </si>
  <si>
    <t>1470015356546727937</t>
  </si>
  <si>
    <t>Damnnnnnn....we (Hamish &amp;amp; I) made it!
Hamish is even in the middle. 🐄
#SocMedHE21 @SocMedHE https://t.co/EP0qt40lDS</t>
  </si>
  <si>
    <t>Sun Dec 12 12:59:07 +0000 2021</t>
  </si>
  <si>
    <t>http://twitter.com/baaanedict/statuses/1470015356546727937</t>
  </si>
  <si>
    <t>{"hashtags":[{"text":"SocMedHE21","indices":[76,87]}],"symbols":[],"user_mentions":[{"screen_name":"SocMedHE","name":"Social Media for Learning in Higher Education","id":3346395670,"id_str":"3346395670","indices":[88,97]}],"urls":[{"url":"https://t.co/EP0qt40lDS","expanded_url":"https://twitter.com/scottturneruon/status/1469944977119666177","display_url":"twitter.com/scottturneruon…","indices":[98,121]}]}</t>
  </si>
  <si>
    <t>1470012104396709892</t>
  </si>
  <si>
    <t>MarenDeepwell</t>
  </si>
  <si>
    <t>Sun Dec 12 12:46:11 +0000 2021</t>
  </si>
  <si>
    <t>323173367</t>
  </si>
  <si>
    <t>http://pbs.twimg.com/profile_images/1324058643424333826/zG73fBjw_normal.jpg</t>
  </si>
  <si>
    <t>Cardiff, Wales</t>
  </si>
  <si>
    <t>http://twitter.com/MarenDeepwell/statuses/1470012104396709892</t>
  </si>
  <si>
    <t>1469988094128672769</t>
  </si>
  <si>
    <t>Sun Dec 12 11:10:47 +0000 2021</t>
  </si>
  <si>
    <t>http://twitter.com/neilwithnell/statuses/1469988094128672769</t>
  </si>
  <si>
    <t>1469981944431665154</t>
  </si>
  <si>
    <t>MartinaEmke</t>
  </si>
  <si>
    <t>The #SocMedHE21 virtual conference venue is absolutely amazing! Very much looking forward to Tuesday! 😃😃
Thanks for the great video introduction to the space, @clairemtimmins. 👍
Now off to find out more about the area around Glasgow: https://t.co/UPx5LSHLB7 https://t.co/tB18J3w5BW</t>
  </si>
  <si>
    <t>Sun Dec 12 10:46:21 +0000 2021</t>
  </si>
  <si>
    <t>843365802</t>
  </si>
  <si>
    <t>http://pbs.twimg.com/profile_images/1222887949735530496/MBk7JgXN_normal.jpg</t>
  </si>
  <si>
    <t>http://twitter.com/MartinaEmke/statuses/1469981944431665154</t>
  </si>
  <si>
    <t>{"hashtags":[{"text":"SocMedHE21","indices":[4,15]}],"symbols":[],"user_mentions":[{"screen_name":"clairemtimmins","name":"Dr Claire Timmins","id":36925713,"id_str":"36925713","indices":[160,175]}],"urls":[{"url":"https://t.co/UPx5LSHLB7","expanded_url":"https://www.strath.ac.uk/humanities/psychologicalscienceshealth/socialmediaconference/plansforsocmedhe21/","display_url":"strath.ac.uk/humanities/psy…","indices":[236,259]},{"url":"https://t.co/tB18J3w5BW","expanded_url":"https://twitter.com/SocMedHE/status/1468586721763901443","display_url":"twitter.com/SocMedHE/statu…","indices":[260,283]}]}</t>
  </si>
  <si>
    <t>1469966271798259713</t>
  </si>
  <si>
    <t>Sun Dec 12 09:44:04 +0000 2021</t>
  </si>
  <si>
    <t>http://twitter.com/SocMedHE/statuses/1469966271798259713</t>
  </si>
  <si>
    <t>1469966059646169090</t>
  </si>
  <si>
    <t>Sun Dec 12 09:43:13 +0000 2021</t>
  </si>
  <si>
    <t>http://twitter.com/NomadWarMachine/statuses/1469966059646169090</t>
  </si>
  <si>
    <t>1469945149857878017</t>
  </si>
  <si>
    <t>Sun Dec 12 08:20:08 +0000 2021</t>
  </si>
  <si>
    <t>http://twitter.com/suebecks/statuses/1469945149857878017</t>
  </si>
  <si>
    <t>1469944977119666177</t>
  </si>
  <si>
    <t>Less than a week to go #socmedhe #socmedhe21 https://t.co/4QNdxe0dRt
@belld17
@NTRepository
@SFaulknerPandO
@suebecks
@KiuSum
@Sarah__Hallam
@baaanedict 
@horrocks_simon
@clairemtimmins
@kerry_truman
@MarenDeepwell
@CLTatEHU
@debbaff
@neilwithnell
@NomadWarMachine
...and so many https://t.co/QbUWtlshOi</t>
  </si>
  <si>
    <t>Sun Dec 12 08:19:27 +0000 2021</t>
  </si>
  <si>
    <t>http://twitter.com/scottturneruon/statuses/1469944977119666177</t>
  </si>
  <si>
    <t>{"hashtags":[{"text":"socmedhe","indices":[23,32]},{"text":"socmedhe21","indices":[33,44]}],"symbols":[],"user_mentions":[{"screen_name":"belld17","name":"Dawne","id":1274404952,"id_str":"1274404952","indices":[69,77]},{"screen_name":"NTRepository","name":"The National Teaching Repository","id":1269949194292297700,"id_str":"1269949194292297728","indices":[78,91]},{"screen_name":"SFaulknerPandO","name":"Suzanne Faulkner 👻📱🛴","id":859771153321259000,"id_str":"859771153321259009","indices":[92,107]},{"screen_name":"suebecks","name":"Sue Beckingham 🎓 💻 💡","id":34904126,"id_str":"34904126","indices":[108,117]},{"screen_name":"KiuSum","name":"Kiu Sum","id":246951711,"id_str":"246951711","indices":[118,125]},{"screen_name":"Sarah__Hallam","name":"Sarah Hallam","id":204746761,"id_str":"204746761","indices":[126,140]},{"screen_name":"baaanedict","name":"Baaanedict","id":987423597324103700,"id_str":"987423597324103680","indices":[141,152]},{"screen_name":"horrocks_simon","name":"Simon Horrocks","id":885257749,"id_str":"885257749","indices":[154,169]},{"screen_name":"clairemtimmins","name":"Dr Claire Timmins","id":36925713,"id_str":"36925713","indices":[170,185]},{"screen_name":"kerry_truman","name":"#TechsConnect Friday@10 #sharetolearn","id":53028461,"id_str":"53028461","indices":[186,199]},{"screen_name":"MarenDeepwell","name":"Dr Maren Deepwell","id":323173367,"id_str":"323173367","indices":[200,214]},{"screen_name":"CLTatEHU","name":"CLT at EHU","id":3086279907,"id_str":"3086279907","indices":[215,224]},{"screen_name":"debbaff","name":"Deb Baff 🤗 💖 🦄","id":231750350,"id_str":"231750350","indices":[225,233]},{"screen_name":"neilwithnell","name":"Neil Withnell","id":249686528,"id_str":"249686528","indices":[234,247]},{"screen_name":"NomadWarMachine","name":"Sarah Honeychurch","id":558091832,"id_str":"558091832","indices":[248,264]}],"urls":[{"url":"https://t.co/4QNdxe0dRt","expanded_url":"https://chirpty.com/user/socmedhe","display_url":"chirpty.com/user/socmedhe","indices":[45,68]}],"media":[{"id":1469943883270402000,"id_str":"1469943883270402050","indices":[280,303],"media_url":"http://pbs.twimg.com/media/FGZKLHoXMAI4rGF.jpg","media_url_https":"https://pbs.twimg.com/media/FGZKLHoXMAI4rGF.jpg","url":"https://t.co/QbUWtlshOi","display_url":"pic.twitter.com/QbUWtlshOi","expanded_url":"https://twitter.com/scottturneruon/status/1469944977119666177/photo/1","type":"photo","sizes":{"thumb":{"w":150,"h":150,"resize":"crop"},"large":{"w":1000,"h":1000,"resize":"fit"},"medium":{"w":1000,"h":1000,"resize":"fit"},"small":{"w":680,"h":680,"resize":"fit"}}}]}</t>
  </si>
  <si>
    <t>1468678058634850306</t>
  </si>
  <si>
    <t>RT @NomadWarMachine: @hintondm @LTHEchat @colina_wright @UoB_HEFi We have an awesome example to present at #socmedhe21 next week 😄#lthechat</t>
  </si>
  <si>
    <t>Wed Dec 08 20:25:10 +0000 2021</t>
  </si>
  <si>
    <t>http://twitter.com/FieryRed1/statuses/1468678058634850306</t>
  </si>
  <si>
    <t>{"hashtags":[{"text":"socmedhe21","indices":[107,118]},{"text":"lthechat","indices":[130,139]}],"symbols":[],"user_mentions":[{"screen_name":"NomadWarMachine","name":"Sarah Honeychurch","id":558091832,"id_str":"558091832","indices":[3,19]},{"screen_name":"hintondm","name":"Danielle M Hinton (SFHEA) 🇦🇺🇬🇧🇹🇿","id":36370231,"id_str":"36370231","indices":[21,30]},{"screen_name":"LTHEchat","name":"LTHE Tweetchat","id":2659221798,"id_str":"2659221798","indices":[31,40]},{"screen_name":"colina_wright","name":"Colina Wright","id":2744300867,"id_str":"2744300867","indices":[41,55]},{"screen_name":"UoB_HEFi","name":"UoB HEFi","id":723168671560925200,"id_str":"723168671560925188","indices":[56,65]}],"urls":[]}</t>
  </si>
  <si>
    <t>1468677963692523525</t>
  </si>
  <si>
    <t>@hintondm @LTHEchat @colina_wright @UoB_HEFi We have an awesome example to present at #socmedhe21 next week 😄#lthechat</t>
  </si>
  <si>
    <t>Wed Dec 08 20:24:47 +0000 2021</t>
  </si>
  <si>
    <t>1468677592811196420</t>
  </si>
  <si>
    <t>http://twitter.com/NomadWarMachine/statuses/1468677963692523525</t>
  </si>
  <si>
    <t>{"hashtags":[{"text":"socmedhe21","indices":[86,97]},{"text":"lthechat","indices":[109,118]}],"symbols":[],"user_mentions":[{"screen_name":"hintondm","name":"Danielle M Hinton (SFHEA) 🇦🇺🇬🇧🇹🇿","id":36370231,"id_str":"36370231","indices":[0,9]},{"screen_name":"LTHEchat","name":"LTHE Tweetchat","id":2659221798,"id_str":"2659221798","indices":[10,19]},{"screen_name":"colina_wright","name":"Colina Wright","id":2744300867,"id_str":"2744300867","indices":[20,34]},{"screen_name":"UoB_HEFi","name":"UoB HEFi","id":723168671560925200,"id_str":"723168671560925188","indices":[35,44]}],"urls":[]}</t>
  </si>
  <si>
    <t>1468655106618974209</t>
  </si>
  <si>
    <t>RT @SocMedHE: Hello - we'll be closing registration for #SocMedHE21 later today to allow time to finalise everything &amp;amp; get invites out to all delegates. @SFaulknerPandO @clairemtimmins and I wandered round the conference venue earlier and it's looking great! Here we are chilling on the beach https://t.co/6NS4kPEPVh https://t.co/HNmBpMRMCG</t>
  </si>
  <si>
    <t>Wed Dec 08 18:53:58 +0000 2021</t>
  </si>
  <si>
    <t>http://twitter.com/LindaKKaye/statuses/1468655106618974209</t>
  </si>
  <si>
    <t>{"hashtags":[{"text":"SocMedHE21","indices":[56,67]}],"symbols":[],"user_mentions":[{"screen_name":"SocMedHE","name":"Social Media for Learning in Higher Education","id":3346395670,"id_str":"3346395670","indices":[3,12]}],"urls":[]}</t>
  </si>
  <si>
    <t>1468639989802143751</t>
  </si>
  <si>
    <t>Wed Dec 08 17:53:54 +0000 2021</t>
  </si>
  <si>
    <t>http://twitter.com/alexgspiers/statuses/1468639989802143751</t>
  </si>
  <si>
    <t>1468586721763901443</t>
  </si>
  <si>
    <t>Hello - we'll be closing registration for #SocMedHE21 later today to allow time to finalise everything &amp;amp; get invites out to all delegates. @SFaulknerPandO @clairemtimmins and I wandered round the conference venue earlier and it's looking great! Here we are chilling on the beach https://t.co/6NS4kPEPVh https://t.co/HNmBpMRMCG</t>
  </si>
  <si>
    <t>Wed Dec 08 14:22:14 +0000 2021</t>
  </si>
  <si>
    <t>http://twitter.com/SocMedHE/statuses/1468586721763901443</t>
  </si>
  <si>
    <t>{"hashtags":[{"text":"SocMedHE21","indices":[42,53]}],"symbols":[],"user_mentions":[{"screen_name":"SFaulknerPandO","name":"Suzanne Faulkner 👻📱🛴","id":859771153321259000,"id_str":"859771153321259009","indices":[143,158]},{"screen_name":"clairemtimmins","name":"Dr Claire Timmins","id":36925713,"id_str":"36925713","indices":[159,174]}],"urls":[{"url":"https://t.co/6NS4kPEPVh","expanded_url":"https://twitter.com/SocMedHE/status/1463566492432277514","display_url":"twitter.com/SocMedHE/statu…","indices":[283,306]}],"media":[{"id":1468586429164961800,"id_str":"1468586429164961798","indices":[307,330],"media_url":"http://pbs.twimg.com/media/FGF3k5BWQAYG1IY.jpg","media_url_https":"https://pbs.twimg.com/media/FGF3k5BWQAYG1IY.jpg","url":"https://t.co/HNmBpMRMCG","display_url":"pic.twitter.com/HNmBpMRMCG","expanded_url":"https://twitter.com/SocMedHE/status/1468586721763901443/photo/1","type":"photo","sizes":{"medium":{"w":680,"h":416,"resize":"fit"},"thumb":{"w":150,"h":150,"resize":"crop"},"small":{"w":680,"h":416,"resize":"fit"},"large":{"w":680,"h":416,"resize":"fit"}}}]}</t>
  </si>
  <si>
    <t>1468574952123154438</t>
  </si>
  <si>
    <t>RT @SFaulknerPandO: Chillin at the beach! We’re checking out the brilliant spaces we’ll be using in @gather_town for the upcoming #SocMedHE21 conference. Presenters and participants will get a chance to familiarise themselves with the conference venue in advance of the conference, watch this space! https://t.co/8h2cPTuDVY</t>
  </si>
  <si>
    <t>Wed Dec 08 13:35:28 +0000 2021</t>
  </si>
  <si>
    <t>http://twitter.com/NomadWarMachine/statuses/1468574952123154438</t>
  </si>
  <si>
    <t>{"hashtags":[],"symbols":[],"user_mentions":[{"screen_name":"SFaulknerPandO","name":"Suzanne Faulkner 👻📱🛴","id":859771153321259000,"id_str":"859771153321259009","indices":[3,18]},{"screen_name":"gather_town","name":"Gather","id":1276585698322235400,"id_str":"1276585698322235392","indices":[100,112]}],"urls":[]}</t>
  </si>
  <si>
    <t>1468563259716423684</t>
  </si>
  <si>
    <t>Chillin at the beach! We’re checking out the brilliant spaces we’ll be using in @gather_town for the upcoming #SocMedHE21 conference. Presenters and participants will get a chance to familiarise themselves with the conference venue in advance of the conference, watch this space! https://t.co/8h2cPTuDVY</t>
  </si>
  <si>
    <t>Wed Dec 08 12:49:00 +0000 2021</t>
  </si>
  <si>
    <t>http://twitter.com/SFaulknerPandO/statuses/1468563259716423684</t>
  </si>
  <si>
    <t>{"hashtags":[{"text":"SocMedHE21","indices":[110,121]}],"symbols":[],"user_mentions":[{"screen_name":"gather_town","name":"Gather","id":1276585698322235400,"id_str":"1276585698322235392","indices":[80,92]}],"urls":[],"media":[{"id":1468563253932531700,"id_str":"1468563253932531714","indices":[280,303],"media_url":"http://pbs.twimg.com/media/FGFif6jXIAIRCoH.jpg","media_url_https":"https://pbs.twimg.com/media/FGFif6jXIAIRCoH.jpg","url":"https://t.co/8h2cPTuDVY","display_url":"pic.twitter.com/8h2cPTuDVY","expanded_url":"https://twitter.com/SFaulknerPandO/status/1468563259716423684/photo/1","type":"photo","sizes":{"medium":{"w":1200,"h":734,"resize":"fit"},"thumb":{"w":150,"h":150,"resize":"crop"},"small":{"w":680,"h":416,"resize":"fit"},"large":{"w":2048,"h":1252,"resize":"fit"}}}]}</t>
  </si>
  <si>
    <t>1467821255541899270</t>
  </si>
  <si>
    <t>And big thanks to @rachelleeobrien for the article about Escape Rooms which we link to in the post #SocMedHE21 https://t.co/XhywggZp7a</t>
  </si>
  <si>
    <t>Mon Dec 06 11:40:32 +0000 2021</t>
  </si>
  <si>
    <t>http://twitter.com/NomadWarMachine/statuses/1467821255541899270</t>
  </si>
  <si>
    <t>{"hashtags":[{"text":"SocMedHE21","indices":[99,110]}],"symbols":[],"user_mentions":[{"screen_name":"rachelleeobrien","name":"Rachelle O’Brien MSc #SFHEA","id":43586185,"id_str":"43586185","indices":[18,34]}],"urls":[{"url":"https://t.co/XhywggZp7a","expanded_url":"https://twitter.com/UofGSoTL/status/1467811062401486853","display_url":"twitter.com/UofGSoTL/statu…","indices":[111,134]}]}</t>
  </si>
  <si>
    <t>Filter</t>
  </si>
  <si>
    <t>@'s</t>
  </si>
  <si>
    <t>% RT</t>
  </si>
  <si>
    <t>Twitter Activity</t>
  </si>
  <si>
    <t xml:space="preserve">Sheet Calculation </t>
  </si>
  <si>
    <t>On</t>
  </si>
  <si>
    <t>Date Bin</t>
  </si>
  <si>
    <t>Number of links</t>
  </si>
  <si>
    <t>Link</t>
  </si>
  <si>
    <t>Number of RTs</t>
  </si>
  <si>
    <t>&lt;-estimate based on occurrence of RT</t>
  </si>
  <si>
    <t>&lt;-used to monitor quality of archive</t>
  </si>
  <si>
    <t>First Tweet in Archive</t>
  </si>
  <si>
    <t>GMT</t>
  </si>
  <si>
    <t>Last Tweet in Archive</t>
  </si>
  <si>
    <t>In Reply Ids</t>
  </si>
  <si>
    <t>In Reply @s</t>
  </si>
  <si>
    <t>Tweet rate (tw/min)</t>
  </si>
  <si>
    <t>Tweets/min (from last archive 10mins)</t>
  </si>
  <si>
    <t>Public web views</t>
  </si>
  <si>
    <t>Note</t>
  </si>
  <si>
    <t>Grey = calculated fields</t>
  </si>
  <si>
    <t>Blue = Require File &gt; Published to the web</t>
  </si>
  <si>
    <t/>
  </si>
  <si>
    <t>Twitter activity - last 3 days</t>
  </si>
  <si>
    <t>Tweets</t>
  </si>
  <si>
    <t>Replies</t>
  </si>
  <si>
    <t>Archive Contains</t>
  </si>
  <si>
    <t>Archive Started</t>
  </si>
  <si>
    <t>Last tweet</t>
  </si>
  <si>
    <t>date</t>
  </si>
  <si>
    <t>Tweets with the most RTs from last 1-2 days</t>
  </si>
  <si>
    <t>RTs</t>
  </si>
  <si>
    <t>Web views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</si>
</sst>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/MM/yyyy HH:mm:ss"/>
    <numFmt numFmtId="165" formatCode="m/d/yyyy h:mm:ss"/>
    <numFmt numFmtId="166" formatCode="d&quot;/&quot;m&quot;/&quot;yy"/>
    <numFmt numFmtId="167" formatCode="dd/MM/yyyy"/>
    <numFmt numFmtId="168" formatCode="HH:mm:ss"/>
  </numFmts>
  <fonts count="31">
    <font>
      <sz val="10.0"/>
      <color rgb="FF000000"/>
      <name val="Arial"/>
    </font>
    <font>
      <sz val="18.0"/>
      <name val="Verdana"/>
    </font>
    <font/>
    <font>
      <sz val="10.0"/>
      <name val="Roboto"/>
    </font>
    <font>
      <b/>
      <u/>
      <sz val="10.0"/>
      <color rgb="FF0000FF"/>
      <name val="Roboto"/>
    </font>
    <font>
      <b/>
      <sz val="10.0"/>
      <color rgb="FFFFFFFF"/>
      <name val="Roboto"/>
    </font>
    <font>
      <sz val="10.0"/>
      <name val="Courier New"/>
    </font>
    <font>
      <b/>
      <sz val="10.0"/>
      <name val="Roboto"/>
    </font>
    <font>
      <b/>
      <u/>
      <sz val="10.0"/>
      <color rgb="FFFFFFFF"/>
      <name val="Roboto"/>
    </font>
    <font>
      <u/>
      <sz val="10.0"/>
      <color rgb="FF0000FF"/>
      <name val="Roboto"/>
    </font>
    <font>
      <sz val="8.0"/>
    </font>
    <font>
      <u/>
      <sz val="8.0"/>
      <color rgb="FF0000FF"/>
    </font>
    <font>
      <u/>
      <sz val="8.0"/>
      <color rgb="FF0000FF"/>
    </font>
    <font>
      <name val="Roboto"/>
    </font>
    <font>
      <b/>
      <sz val="10.0"/>
      <color rgb="FF000000"/>
      <name val="Roboto"/>
    </font>
    <font>
      <b/>
      <name val="Roboto"/>
    </font>
    <font>
      <u/>
      <color rgb="FFFFFFFF"/>
      <name val="Roboto"/>
    </font>
    <font>
      <sz val="9.0"/>
      <name val="Roboto"/>
    </font>
    <font>
      <sz val="10.0"/>
      <color rgb="FF3D85C6"/>
      <name val="Roboto"/>
    </font>
    <font>
      <u/>
      <color rgb="FFFFFFFF"/>
      <name val="Roboto"/>
    </font>
    <font>
      <color rgb="FFFFFFFF"/>
      <name val="Roboto"/>
    </font>
    <font>
      <b/>
      <sz val="24.0"/>
    </font>
    <font>
      <sz val="10.0"/>
    </font>
    <font>
      <b/>
      <sz val="10.0"/>
    </font>
    <font>
      <sz val="9.0"/>
      <name val="Trebuchet MS"/>
    </font>
    <font>
      <sz val="14.0"/>
      <name val="Trebuchet MS"/>
    </font>
    <font>
      <sz val="12.0"/>
      <name val="Trebuchet MS"/>
    </font>
    <font>
      <b/>
      <sz val="9.0"/>
      <name val="Arial"/>
    </font>
    <font>
      <sz val="12.0"/>
    </font>
    <font>
      <b/>
      <name val="Arial"/>
    </font>
    <font>
      <sz val="8.0"/>
      <name val="Arial"/>
    </font>
  </fonts>
  <fills count="7">
    <fill>
      <patternFill patternType="none"/>
    </fill>
    <fill>
      <patternFill patternType="lightGray"/>
    </fill>
    <fill>
      <patternFill patternType="solid">
        <fgColor rgb="FF2196F3"/>
        <bgColor rgb="FF2196F3"/>
      </patternFill>
    </fill>
    <fill>
      <patternFill patternType="solid">
        <fgColor rgb="FFF3F3F3"/>
        <bgColor rgb="FFF3F3F3"/>
      </patternFill>
    </fill>
    <fill>
      <patternFill patternType="solid">
        <fgColor rgb="FFEFEFEF"/>
        <bgColor rgb="FFEFEFEF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</fills>
  <borders count="12">
    <border/>
    <border>
      <right style="thin">
        <color rgb="FFD9D9D9"/>
      </right>
    </border>
    <border>
      <left style="thin">
        <color rgb="FF000000"/>
      </left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D9D9D9"/>
      </right>
    </border>
    <border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D9D9D9"/>
      </right>
      <bottom style="thin">
        <color rgb="FFD9D9D9"/>
      </bottom>
    </border>
    <border>
      <bottom style="thin">
        <color rgb="FFD9D9D9"/>
      </bottom>
    </border>
  </borders>
  <cellStyleXfs count="1">
    <xf borderId="0" fillId="0" fontId="0" numFmtId="0" applyAlignment="1" applyFont="1"/>
  </cellStyleXfs>
  <cellXfs count="12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center"/>
    </xf>
    <xf borderId="1" fillId="0" fontId="2" numFmtId="0" xfId="0" applyBorder="1" applyFont="1"/>
    <xf borderId="2" fillId="0" fontId="3" numFmtId="0" xfId="0" applyAlignment="1" applyBorder="1" applyFont="1">
      <alignment horizontal="center" readingOrder="0" vertical="top"/>
    </xf>
    <xf borderId="2" fillId="0" fontId="4" numFmtId="0" xfId="0" applyAlignment="1" applyBorder="1" applyFont="1">
      <alignment horizontal="center" readingOrder="0" vertical="top"/>
    </xf>
    <xf borderId="2" fillId="2" fontId="5" numFmtId="0" xfId="0" applyAlignment="1" applyBorder="1" applyFill="1" applyFont="1">
      <alignment horizontal="left" readingOrder="0"/>
    </xf>
    <xf borderId="0" fillId="2" fontId="5" numFmtId="0" xfId="0" applyAlignment="1" applyFont="1">
      <alignment horizontal="left" readingOrder="0"/>
    </xf>
    <xf borderId="1" fillId="2" fontId="5" numFmtId="0" xfId="0" applyAlignment="1" applyBorder="1" applyFont="1">
      <alignment horizontal="right" readingOrder="0" vertical="center"/>
    </xf>
    <xf borderId="2" fillId="0" fontId="3" numFmtId="0" xfId="0" applyAlignment="1" applyBorder="1" applyFont="1">
      <alignment horizontal="left" readingOrder="0" vertical="center"/>
    </xf>
    <xf borderId="0" fillId="0" fontId="3" numFmtId="0" xfId="0" applyAlignment="1" applyFont="1">
      <alignment vertical="center"/>
    </xf>
    <xf borderId="3" fillId="0" fontId="3" numFmtId="0" xfId="0" applyAlignment="1" applyBorder="1" applyFont="1">
      <alignment vertical="center"/>
    </xf>
    <xf borderId="1" fillId="0" fontId="3" numFmtId="0" xfId="0" applyBorder="1" applyFont="1"/>
    <xf borderId="4" fillId="0" fontId="3" numFmtId="0" xfId="0" applyAlignment="1" applyBorder="1" applyFont="1">
      <alignment readingOrder="0" vertical="center"/>
    </xf>
    <xf borderId="5" fillId="3" fontId="6" numFmtId="0" xfId="0" applyAlignment="1" applyBorder="1" applyFill="1" applyFont="1">
      <alignment horizontal="center" readingOrder="0" shrinkToFit="0" vertical="center" wrapText="1"/>
    </xf>
    <xf borderId="6" fillId="0" fontId="3" numFmtId="0" xfId="0" applyAlignment="1" applyBorder="1" applyFont="1">
      <alignment readingOrder="0" shrinkToFit="0" vertical="center" wrapText="1"/>
    </xf>
    <xf borderId="0" fillId="0" fontId="3" numFmtId="0" xfId="0" applyFont="1"/>
    <xf borderId="7" fillId="0" fontId="3" numFmtId="0" xfId="0" applyBorder="1" applyFont="1"/>
    <xf borderId="0" fillId="0" fontId="3" numFmtId="0" xfId="0" applyAlignment="1" applyFont="1">
      <alignment readingOrder="0" shrinkToFit="0" vertical="top" wrapText="1"/>
    </xf>
    <xf borderId="4" fillId="0" fontId="3" numFmtId="0" xfId="0" applyAlignment="1" applyBorder="1" applyFont="1">
      <alignment readingOrder="0" vertical="center"/>
    </xf>
    <xf borderId="8" fillId="4" fontId="6" numFmtId="0" xfId="0" applyAlignment="1" applyBorder="1" applyFill="1" applyFont="1">
      <alignment horizontal="center" readingOrder="0" vertical="center"/>
    </xf>
    <xf borderId="6" fillId="0" fontId="3" numFmtId="0" xfId="0" applyAlignment="1" applyBorder="1" applyFont="1">
      <alignment readingOrder="0" vertical="center"/>
    </xf>
    <xf borderId="4" fillId="4" fontId="6" numFmtId="0" xfId="0" applyAlignment="1" applyBorder="1" applyFont="1">
      <alignment horizontal="center" readingOrder="0" vertical="center"/>
    </xf>
    <xf borderId="6" fillId="0" fontId="3" numFmtId="0" xfId="0" applyAlignment="1" applyBorder="1" applyFont="1">
      <alignment readingOrder="0" vertical="center"/>
    </xf>
    <xf borderId="6" fillId="0" fontId="3" numFmtId="0" xfId="0" applyAlignment="1" applyBorder="1" applyFont="1">
      <alignment readingOrder="0" shrinkToFit="0" vertical="center" wrapText="1"/>
    </xf>
    <xf borderId="4" fillId="4" fontId="6" numFmtId="0" xfId="0" applyAlignment="1" applyBorder="1" applyFont="1">
      <alignment horizontal="center" readingOrder="0" vertical="center"/>
    </xf>
    <xf borderId="6" fillId="0" fontId="3" numFmtId="0" xfId="0" applyAlignment="1" applyBorder="1" applyFont="1">
      <alignment horizontal="left" readingOrder="0" shrinkToFit="0" vertical="center" wrapText="1"/>
    </xf>
    <xf borderId="9" fillId="4" fontId="6" numFmtId="0" xfId="0" applyAlignment="1" applyBorder="1" applyFont="1">
      <alignment horizontal="center" readingOrder="0" vertical="center"/>
    </xf>
    <xf borderId="6" fillId="0" fontId="3" numFmtId="0" xfId="0" applyAlignment="1" applyBorder="1" applyFont="1">
      <alignment horizontal="left" readingOrder="0" shrinkToFit="0" vertical="center" wrapText="1"/>
    </xf>
    <xf borderId="0" fillId="0" fontId="3" numFmtId="0" xfId="0" applyAlignment="1" applyFont="1">
      <alignment readingOrder="0" vertical="center"/>
    </xf>
    <xf borderId="8" fillId="3" fontId="6" numFmtId="3" xfId="0" applyAlignment="1" applyBorder="1" applyFont="1" applyNumberFormat="1">
      <alignment vertical="center"/>
    </xf>
    <xf borderId="1" fillId="0" fontId="7" numFmtId="0" xfId="0" applyAlignment="1" applyBorder="1" applyFont="1">
      <alignment readingOrder="0"/>
    </xf>
    <xf borderId="4" fillId="3" fontId="6" numFmtId="3" xfId="0" applyAlignment="1" applyBorder="1" applyFont="1" applyNumberFormat="1">
      <alignment vertical="center"/>
    </xf>
    <xf borderId="0" fillId="0" fontId="3" numFmtId="0" xfId="0" applyAlignment="1" applyFont="1">
      <alignment readingOrder="0" shrinkToFit="0" vertical="center" wrapText="1"/>
    </xf>
    <xf borderId="4" fillId="3" fontId="6" numFmtId="164" xfId="0" applyAlignment="1" applyBorder="1" applyFont="1" applyNumberFormat="1">
      <alignment vertical="center"/>
    </xf>
    <xf borderId="9" fillId="3" fontId="6" numFmtId="164" xfId="0" applyAlignment="1" applyBorder="1" applyFont="1" applyNumberFormat="1">
      <alignment vertical="center"/>
    </xf>
    <xf borderId="2" fillId="0" fontId="3" numFmtId="0" xfId="0" applyAlignment="1" applyBorder="1" applyFont="1">
      <alignment readingOrder="0" vertical="center"/>
    </xf>
    <xf borderId="0" fillId="0" fontId="7" numFmtId="0" xfId="0" applyAlignment="1" applyFont="1">
      <alignment readingOrder="0" vertical="center"/>
    </xf>
    <xf borderId="2" fillId="0" fontId="7" numFmtId="0" xfId="0" applyAlignment="1" applyBorder="1" applyFont="1">
      <alignment readingOrder="0"/>
    </xf>
    <xf borderId="10" fillId="2" fontId="8" numFmtId="0" xfId="0" applyAlignment="1" applyBorder="1" applyFont="1">
      <alignment horizontal="center" vertical="center"/>
    </xf>
    <xf borderId="1" fillId="0" fontId="3" numFmtId="0" xfId="0" applyAlignment="1" applyBorder="1" applyFont="1">
      <alignment readingOrder="0"/>
    </xf>
    <xf borderId="0" fillId="0" fontId="3" numFmtId="0" xfId="0" applyAlignment="1" applyFont="1">
      <alignment horizontal="left" vertical="bottom"/>
    </xf>
    <xf borderId="1" fillId="5" fontId="3" numFmtId="0" xfId="0" applyAlignment="1" applyBorder="1" applyFill="1" applyFont="1">
      <alignment readingOrder="0"/>
    </xf>
    <xf borderId="0" fillId="0" fontId="3" numFmtId="0" xfId="0" applyAlignment="1" applyFont="1">
      <alignment horizontal="left" vertical="center"/>
    </xf>
    <xf borderId="0" fillId="5" fontId="3" numFmtId="0" xfId="0" applyAlignment="1" applyFont="1">
      <alignment shrinkToFit="0" wrapText="1"/>
    </xf>
    <xf borderId="0" fillId="5" fontId="9" numFmtId="0" xfId="0" applyAlignment="1" applyFont="1">
      <alignment horizontal="right" vertical="top"/>
    </xf>
    <xf borderId="0" fillId="5" fontId="3" numFmtId="0" xfId="0" applyAlignment="1" applyFont="1">
      <alignment horizontal="right" vertical="top"/>
    </xf>
    <xf borderId="1" fillId="0" fontId="3" numFmtId="0" xfId="0" applyAlignment="1" applyBorder="1" applyFont="1">
      <alignment horizontal="right" vertical="bottom"/>
    </xf>
    <xf borderId="11" fillId="5" fontId="3" numFmtId="0" xfId="0" applyAlignment="1" applyBorder="1" applyFont="1">
      <alignment horizontal="right" vertical="top"/>
    </xf>
    <xf borderId="10" fillId="0" fontId="3" numFmtId="0" xfId="0" applyAlignment="1" applyBorder="1" applyFont="1">
      <alignment horizontal="right" vertical="bottom"/>
    </xf>
    <xf borderId="0" fillId="6" fontId="10" numFmtId="49" xfId="0" applyAlignment="1" applyFill="1" applyFont="1" applyNumberFormat="1">
      <alignment horizontal="left" vertical="bottom"/>
    </xf>
    <xf borderId="0" fillId="0" fontId="10" numFmtId="49" xfId="0" applyAlignment="1" applyFont="1" applyNumberFormat="1">
      <alignment horizontal="left" readingOrder="0" vertical="bottom"/>
    </xf>
    <xf borderId="0" fillId="0" fontId="10" numFmtId="49" xfId="0" applyAlignment="1" applyFont="1" applyNumberFormat="1">
      <alignment horizontal="left" readingOrder="0" shrinkToFit="0" vertical="bottom" wrapText="1"/>
    </xf>
    <xf borderId="0" fillId="0" fontId="10" numFmtId="164" xfId="0" applyAlignment="1" applyFont="1" applyNumberFormat="1">
      <alignment horizontal="left" readingOrder="0" vertical="bottom"/>
    </xf>
    <xf borderId="0" fillId="0" fontId="10" numFmtId="49" xfId="0" applyAlignment="1" applyFont="1" applyNumberFormat="1">
      <alignment horizontal="left" readingOrder="0" shrinkToFit="0" vertical="bottom" wrapText="0"/>
    </xf>
    <xf borderId="0" fillId="6" fontId="10" numFmtId="49" xfId="0" applyAlignment="1" applyFont="1" applyNumberFormat="1">
      <alignment horizontal="left" readingOrder="0" vertical="bottom"/>
    </xf>
    <xf borderId="0" fillId="0" fontId="11" numFmtId="49" xfId="0" applyAlignment="1" applyFont="1" applyNumberFormat="1">
      <alignment horizontal="left" readingOrder="0" shrinkToFit="0" vertical="bottom" wrapText="0"/>
    </xf>
    <xf borderId="0" fillId="0" fontId="12" numFmtId="49" xfId="0" applyAlignment="1" applyFont="1" applyNumberFormat="1">
      <alignment horizontal="left" readingOrder="0" vertical="bottom"/>
    </xf>
    <xf borderId="0" fillId="6" fontId="10" numFmtId="49" xfId="0" applyAlignment="1" applyFont="1" applyNumberFormat="1">
      <alignment vertical="bottom"/>
    </xf>
    <xf borderId="0" fillId="0" fontId="2" numFmtId="49" xfId="0" applyFont="1" applyNumberFormat="1"/>
    <xf borderId="0" fillId="0" fontId="2" numFmtId="49" xfId="0" applyAlignment="1" applyFont="1" applyNumberFormat="1">
      <alignment shrinkToFit="0" wrapText="1"/>
    </xf>
    <xf borderId="0" fillId="0" fontId="2" numFmtId="164" xfId="0" applyFont="1" applyNumberFormat="1"/>
    <xf borderId="0" fillId="0" fontId="10" numFmtId="49" xfId="0" applyAlignment="1" applyFont="1" applyNumberFormat="1">
      <alignment shrinkToFit="0" vertical="bottom" wrapText="0"/>
    </xf>
    <xf borderId="0" fillId="0" fontId="13" numFmtId="0" xfId="0" applyFont="1"/>
    <xf borderId="0" fillId="2" fontId="5" numFmtId="0" xfId="0" applyAlignment="1" applyFont="1">
      <alignment horizontal="center" readingOrder="0"/>
    </xf>
    <xf borderId="0" fillId="3" fontId="14" numFmtId="0" xfId="0" applyAlignment="1" applyFont="1">
      <alignment horizontal="left" vertical="center"/>
    </xf>
    <xf borderId="0" fillId="3" fontId="14" numFmtId="0" xfId="0" applyAlignment="1" applyFont="1">
      <alignment horizontal="center" vertical="center"/>
    </xf>
    <xf borderId="0" fillId="3" fontId="14" numFmtId="0" xfId="0" applyAlignment="1" applyFont="1">
      <alignment readingOrder="0" vertical="center"/>
    </xf>
    <xf borderId="0" fillId="3" fontId="14" numFmtId="9" xfId="0" applyAlignment="1" applyFont="1" applyNumberFormat="1">
      <alignment horizontal="center" readingOrder="0" vertical="center"/>
    </xf>
    <xf borderId="0" fillId="0" fontId="15" numFmtId="0" xfId="0" applyAlignment="1" applyFont="1">
      <alignment horizontal="right" readingOrder="0" vertical="center"/>
    </xf>
    <xf borderId="0" fillId="0" fontId="2" numFmtId="0" xfId="0" applyAlignment="1" applyFont="1">
      <alignment readingOrder="0"/>
    </xf>
    <xf borderId="0" fillId="2" fontId="16" numFmtId="0" xfId="0" applyAlignment="1" applyFont="1">
      <alignment horizontal="center" vertical="center"/>
    </xf>
    <xf borderId="0" fillId="3" fontId="17" numFmtId="0" xfId="0" applyAlignment="1" applyFont="1">
      <alignment horizontal="left" vertical="center"/>
    </xf>
    <xf borderId="0" fillId="3" fontId="17" numFmtId="0" xfId="0" applyAlignment="1" applyFont="1">
      <alignment horizontal="center" vertical="center"/>
    </xf>
    <xf borderId="0" fillId="3" fontId="13" numFmtId="0" xfId="0" applyAlignment="1" applyFont="1">
      <alignment horizontal="center" vertical="center"/>
    </xf>
    <xf borderId="0" fillId="3" fontId="13" numFmtId="9" xfId="0" applyAlignment="1" applyFont="1" applyNumberFormat="1">
      <alignment horizontal="center" vertical="center"/>
    </xf>
    <xf borderId="0" fillId="3" fontId="18" numFmtId="0" xfId="0" applyFont="1"/>
    <xf borderId="0" fillId="0" fontId="7" numFmtId="0" xfId="0" applyAlignment="1" applyFont="1">
      <alignment readingOrder="0"/>
    </xf>
    <xf borderId="0" fillId="3" fontId="13" numFmtId="0" xfId="0" applyFont="1"/>
    <xf borderId="0" fillId="2" fontId="19" numFmtId="0" xfId="0" applyAlignment="1" applyFont="1">
      <alignment horizontal="center" shrinkToFit="0" vertical="center" wrapText="0"/>
    </xf>
    <xf borderId="0" fillId="3" fontId="13" numFmtId="0" xfId="0" applyAlignment="1" applyFont="1">
      <alignment horizontal="left" vertical="center"/>
    </xf>
    <xf borderId="0" fillId="0" fontId="13" numFmtId="0" xfId="0" applyAlignment="1" applyFont="1">
      <alignment readingOrder="0"/>
    </xf>
    <xf borderId="0" fillId="3" fontId="13" numFmtId="164" xfId="0" applyFont="1" applyNumberFormat="1"/>
    <xf borderId="0" fillId="0" fontId="7" numFmtId="0" xfId="0" applyFont="1"/>
    <xf borderId="0" fillId="0" fontId="13" numFmtId="4" xfId="0" applyAlignment="1" applyFont="1" applyNumberFormat="1">
      <alignment horizontal="right" vertical="bottom"/>
    </xf>
    <xf borderId="0" fillId="5" fontId="7" numFmtId="0" xfId="0" applyAlignment="1" applyFont="1">
      <alignment horizontal="center" vertical="bottom"/>
    </xf>
    <xf borderId="0" fillId="0" fontId="13" numFmtId="0" xfId="0" applyAlignment="1" applyFont="1">
      <alignment horizontal="right" vertical="bottom"/>
    </xf>
    <xf borderId="0" fillId="5" fontId="13" numFmtId="0" xfId="0" applyFont="1"/>
    <xf borderId="0" fillId="5" fontId="13" numFmtId="0" xfId="0" applyAlignment="1" applyFont="1">
      <alignment readingOrder="0"/>
    </xf>
    <xf borderId="0" fillId="0" fontId="13" numFmtId="0" xfId="0" applyAlignment="1" applyFont="1">
      <alignment horizontal="left" vertical="bottom"/>
    </xf>
    <xf borderId="0" fillId="0" fontId="7" numFmtId="0" xfId="0" applyAlignment="1" applyFont="1">
      <alignment horizontal="right" readingOrder="0" vertical="bottom"/>
    </xf>
    <xf borderId="0" fillId="4" fontId="13" numFmtId="0" xfId="0" applyAlignment="1" applyFont="1">
      <alignment horizontal="center" readingOrder="0" shrinkToFit="0" vertical="center" wrapText="1"/>
    </xf>
    <xf borderId="0" fillId="2" fontId="20" numFmtId="0" xfId="0" applyAlignment="1" applyFont="1">
      <alignment horizontal="center" readingOrder="0" shrinkToFit="0" vertical="bottom" wrapText="1"/>
    </xf>
    <xf borderId="0" fillId="5" fontId="2" numFmtId="0" xfId="0" applyFont="1"/>
    <xf borderId="0" fillId="0" fontId="13" numFmtId="9" xfId="0" applyAlignment="1" applyFont="1" applyNumberFormat="1">
      <alignment horizontal="center" vertical="center"/>
    </xf>
    <xf borderId="0" fillId="0" fontId="18" numFmtId="0" xfId="0" applyFont="1"/>
    <xf borderId="0" fillId="2" fontId="20" numFmtId="0" xfId="0" applyAlignment="1" applyFont="1">
      <alignment horizontal="center" shrinkToFit="0" vertical="center" wrapText="0"/>
    </xf>
    <xf borderId="0" fillId="0" fontId="13" numFmtId="0" xfId="0" applyAlignment="1" applyFont="1">
      <alignment horizontal="center" vertical="center"/>
    </xf>
    <xf borderId="0" fillId="0" fontId="21" numFmtId="0" xfId="0" applyAlignment="1" applyFont="1">
      <alignment horizontal="left" shrinkToFit="0" vertical="bottom" wrapText="1"/>
    </xf>
    <xf borderId="0" fillId="0" fontId="21" numFmtId="0" xfId="0" applyAlignment="1" applyFont="1">
      <alignment horizontal="center" vertical="center"/>
    </xf>
    <xf borderId="0" fillId="0" fontId="22" numFmtId="0" xfId="0" applyAlignment="1" applyFont="1">
      <alignment vertical="bottom"/>
    </xf>
    <xf borderId="0" fillId="0" fontId="22" numFmtId="0" xfId="0" applyAlignment="1" applyFont="1">
      <alignment horizontal="right" readingOrder="0" vertical="bottom"/>
    </xf>
    <xf borderId="0" fillId="0" fontId="2" numFmtId="165" xfId="0" applyFont="1" applyNumberFormat="1"/>
    <xf borderId="0" fillId="0" fontId="2" numFmtId="166" xfId="0" applyFont="1" applyNumberFormat="1"/>
    <xf borderId="0" fillId="0" fontId="23" numFmtId="165" xfId="0" applyAlignment="1" applyFont="1" applyNumberFormat="1">
      <alignment horizontal="center" readingOrder="0" vertical="bottom"/>
    </xf>
    <xf borderId="0" fillId="0" fontId="2" numFmtId="166" xfId="0" applyAlignment="1" applyFont="1" applyNumberFormat="1">
      <alignment readingOrder="0"/>
    </xf>
    <xf borderId="0" fillId="0" fontId="24" numFmtId="0" xfId="0" applyAlignment="1" applyFont="1">
      <alignment readingOrder="0"/>
    </xf>
    <xf borderId="0" fillId="0" fontId="25" numFmtId="0" xfId="0" applyFont="1"/>
    <xf borderId="0" fillId="0" fontId="26" numFmtId="167" xfId="0" applyAlignment="1" applyFont="1" applyNumberFormat="1">
      <alignment horizontal="right" shrinkToFit="0" vertical="center" wrapText="1"/>
    </xf>
    <xf borderId="0" fillId="0" fontId="27" numFmtId="0" xfId="0" applyAlignment="1" applyFont="1">
      <alignment shrinkToFit="0" vertical="bottom" wrapText="1"/>
    </xf>
    <xf borderId="0" fillId="0" fontId="24" numFmtId="168" xfId="0" applyAlignment="1" applyFont="1" applyNumberFormat="1">
      <alignment horizontal="right" vertical="top"/>
    </xf>
    <xf borderId="0" fillId="0" fontId="23" numFmtId="0" xfId="0" applyFont="1"/>
    <xf borderId="0" fillId="0" fontId="28" numFmtId="0" xfId="0" applyAlignment="1" applyFont="1">
      <alignment vertical="center"/>
    </xf>
    <xf borderId="0" fillId="0" fontId="22" numFmtId="167" xfId="0" applyAlignment="1" applyFont="1" applyNumberFormat="1">
      <alignment horizontal="right" vertical="bottom"/>
    </xf>
    <xf borderId="0" fillId="0" fontId="22" numFmtId="0" xfId="0" applyAlignment="1" applyFont="1">
      <alignment horizontal="right" vertical="bottom"/>
    </xf>
    <xf borderId="0" fillId="0" fontId="29" numFmtId="0" xfId="0" applyAlignment="1" applyFont="1">
      <alignment vertical="bottom"/>
    </xf>
    <xf borderId="0" fillId="0" fontId="23" numFmtId="0" xfId="0" applyAlignment="1" applyFont="1">
      <alignment horizontal="center" readingOrder="0" vertical="bottom"/>
    </xf>
    <xf borderId="0" fillId="0" fontId="30" numFmtId="0" xfId="0" applyFont="1"/>
    <xf borderId="0" fillId="0" fontId="10" numFmtId="0" xfId="0" applyAlignment="1" applyFont="1">
      <alignment horizontal="center" vertical="top"/>
    </xf>
    <xf borderId="0" fillId="4" fontId="10" numFmtId="0" xfId="0" applyAlignment="1" applyFont="1">
      <alignment shrinkToFit="0" vertical="center" wrapText="1"/>
    </xf>
    <xf borderId="0" fillId="4" fontId="10" numFmtId="0" xfId="0" applyAlignment="1" applyFont="1">
      <alignment horizontal="center" vertical="top"/>
    </xf>
    <xf borderId="0" fillId="0" fontId="10" numFmtId="0" xfId="0" applyAlignment="1" applyFont="1">
      <alignment shrinkToFit="0" vertical="center" wrapText="1"/>
    </xf>
    <xf borderId="0" fillId="0" fontId="22" numFmtId="165" xfId="0" applyAlignment="1" applyFont="1" applyNumberFormat="1">
      <alignment vertical="bottom"/>
    </xf>
    <xf borderId="0" fillId="0" fontId="22" numFmtId="0" xfId="0" applyFont="1"/>
    <xf borderId="0" fillId="0" fontId="10" numFmtId="0" xfId="0" applyAlignment="1" applyFont="1">
      <alignment vertical="center"/>
    </xf>
    <xf borderId="0" fillId="0" fontId="23" numFmtId="0" xfId="0" applyAlignment="1" applyFont="1">
      <alignment horizontal="right" readingOrder="0" vertical="top"/>
    </xf>
    <xf borderId="0" fillId="5" fontId="10" numFmtId="0" xfId="0" applyAlignment="1" applyFont="1">
      <alignment vertical="center"/>
    </xf>
    <xf borderId="0" fillId="5" fontId="10" numFmtId="0" xfId="0" applyAlignment="1" applyFont="1">
      <alignment horizontal="center" vertical="top"/>
    </xf>
    <xf borderId="0" fillId="0" fontId="2" numFmtId="165" xfId="0" applyAlignment="1" applyFont="1" applyNumberFormat="1">
      <alignment shrinkToFit="0" vertical="bottom" wrapText="0"/>
    </xf>
  </cellXfs>
  <cellStyles count="1">
    <cellStyle xfId="0" name="Normal" builtinId="0"/>
  </cellStyles>
  <dxfs count="3">
    <dxf>
      <font>
        <color rgb="FFF3F3F3"/>
      </font>
      <fill>
        <patternFill patternType="none"/>
      </fill>
      <border/>
    </dxf>
    <dxf>
      <font/>
      <fill>
        <patternFill patternType="solid">
          <fgColor rgb="FF40E118"/>
          <bgColor rgb="FF40E118"/>
        </patternFill>
      </fill>
      <border/>
    </dxf>
    <dxf>
      <font>
        <color rgb="FFFFFFFF"/>
      </font>
      <fill>
        <patternFill patternType="solid">
          <fgColor rgb="FFFF0000"/>
          <bgColor rgb="FFFF00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  <a:r>
              <a:rPr b="0">
                <a:solidFill>
                  <a:srgbClr val="000000"/>
                </a:solidFill>
                <a:latin typeface="Roboto"/>
              </a:rPr>
              <a:t>Top Tweeters </a:t>
            </a:r>
          </a:p>
        </c:rich>
      </c:tx>
      <c:overlay val="0"/>
    </c:title>
    <c:plotArea>
      <c:layout/>
      <c:barChart>
        <c:barDir val="bar"/>
        <c:ser>
          <c:idx val="0"/>
          <c:order val="0"/>
          <c:tx>
            <c:strRef>
              <c:f>Dashboard!$U$2</c:f>
            </c:strRef>
          </c:tx>
          <c:spPr>
            <a:solidFill>
              <a:srgbClr val="3366CC"/>
            </a:solidFill>
            <a:ln cmpd="sng">
              <a:solidFill>
                <a:srgbClr val="000000"/>
              </a:solidFill>
            </a:ln>
          </c:spPr>
          <c:cat>
            <c:strRef>
              <c:f>Dashboard!$T$3:$T$12</c:f>
            </c:strRef>
          </c:cat>
          <c:val>
            <c:numRef>
              <c:f>Dashboard!$U$3:$U$12</c:f>
              <c:numCache/>
            </c:numRef>
          </c:val>
        </c:ser>
        <c:axId val="150318769"/>
        <c:axId val="151416874"/>
      </c:barChart>
      <c:catAx>
        <c:axId val="150318769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151416874"/>
      </c:catAx>
      <c:valAx>
        <c:axId val="151416874"/>
        <c:scaling>
          <c:orientation val="minMax"/>
          <c:min val="0.0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150318769"/>
        <c:crosses val="max"/>
      </c:valAx>
    </c:plotArea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sz="1400">
                <a:solidFill>
                  <a:srgbClr val="000000"/>
                </a:solidFill>
                <a:latin typeface="Roboto"/>
              </a:defRPr>
            </a:pPr>
            <a:r>
              <a:rPr b="0" sz="1400">
                <a:solidFill>
                  <a:srgbClr val="000000"/>
                </a:solidFill>
                <a:latin typeface="Roboto"/>
              </a:rPr>
              <a:t>Tweet Volume Over Time (max 60 days)</a:t>
            </a:r>
          </a:p>
        </c:rich>
      </c:tx>
      <c:overlay val="0"/>
    </c:title>
    <c:plotArea>
      <c:layout>
        <c:manualLayout>
          <c:xMode val="edge"/>
          <c:yMode val="edge"/>
          <c:x val="0.07852882703777336"/>
          <c:y val="0.141642371234208"/>
          <c:w val="0.887375745526839"/>
          <c:h val="0.7558794946550049"/>
        </c:manualLayout>
      </c:layout>
      <c:lineChart>
        <c:varyColors val="0"/>
        <c:ser>
          <c:idx val="0"/>
          <c:order val="0"/>
          <c:tx>
            <c:strRef>
              <c:f>Dashboard!$R$14</c:f>
            </c:strRef>
          </c:tx>
          <c:spPr>
            <a:ln cmpd="sng">
              <a:solidFill>
                <a:srgbClr val="3366CC"/>
              </a:solidFill>
            </a:ln>
          </c:spPr>
          <c:marker>
            <c:symbol val="circle"/>
            <c:size val="2"/>
            <c:spPr>
              <a:solidFill>
                <a:srgbClr val="3366CC"/>
              </a:solidFill>
              <a:ln cmpd="sng">
                <a:solidFill>
                  <a:srgbClr val="3366CC"/>
                </a:solidFill>
              </a:ln>
            </c:spPr>
          </c:marker>
          <c:dLbls>
            <c:numFmt formatCode="General" sourceLinked="1"/>
            <c:txPr>
              <a:bodyPr/>
              <a:lstStyle/>
              <a:p>
                <a:pPr lvl="0">
                  <a:defRPr sz="9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Dashboard!$Q$15:$Q$74</c:f>
            </c:strRef>
          </c:cat>
          <c:val>
            <c:numRef>
              <c:f>Dashboard!$R$15:$R$74</c:f>
              <c:numCache/>
            </c:numRef>
          </c:val>
          <c:smooth val="0"/>
        </c:ser>
        <c:axId val="493457404"/>
        <c:axId val="950834704"/>
      </c:lineChart>
      <c:catAx>
        <c:axId val="4934574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sz="900">
                <a:solidFill>
                  <a:srgbClr val="000000"/>
                </a:solidFill>
                <a:latin typeface="Roboto"/>
              </a:defRPr>
            </a:pPr>
          </a:p>
        </c:txPr>
        <c:crossAx val="950834704"/>
      </c:catAx>
      <c:valAx>
        <c:axId val="95083470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>count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sz="900">
                <a:solidFill>
                  <a:srgbClr val="000000"/>
                </a:solidFill>
                <a:latin typeface="Roboto"/>
              </a:defRPr>
            </a:pPr>
          </a:p>
        </c:txPr>
        <c:crossAx val="493457404"/>
      </c:valAx>
    </c:plotArea>
    <c:plotVisOnly val="0"/>
  </c:chart>
</c:chartSpace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85725</xdr:colOff>
      <xdr:row>4</xdr:row>
      <xdr:rowOff>295275</xdr:rowOff>
    </xdr:from>
    <xdr:ext cx="3800475" cy="2714625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314325</xdr:colOff>
      <xdr:row>21</xdr:row>
      <xdr:rowOff>190500</xdr:rowOff>
    </xdr:from>
    <xdr:ext cx="4791075" cy="3810000"/>
    <xdr:graphicFrame>
      <xdr:nvGraphicFramePr>
        <xdr:cNvPr id="2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://tags.hawksey.info" TargetMode="External"/><Relationship Id="rId2" Type="http://schemas.openxmlformats.org/officeDocument/2006/relationships/hyperlink" Target="http://tags.hawksey.info/" TargetMode="External"/><Relationship Id="rId3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90" Type="http://schemas.openxmlformats.org/officeDocument/2006/relationships/hyperlink" Target="http://twitter.com/alexgspiers/statuses/1471488063670874113" TargetMode="External"/><Relationship Id="rId194" Type="http://schemas.openxmlformats.org/officeDocument/2006/relationships/hyperlink" Target="http://twitter.com/belld17/statuses/1471487282284830727" TargetMode="External"/><Relationship Id="rId193" Type="http://schemas.openxmlformats.org/officeDocument/2006/relationships/hyperlink" Target="http://pbs.twimg.com/profile_images/1103357355784318976/hBegLP4W_normal.png" TargetMode="External"/><Relationship Id="rId192" Type="http://schemas.openxmlformats.org/officeDocument/2006/relationships/hyperlink" Target="http://twitter.com/belld17/statuses/1471487282284830727" TargetMode="External"/><Relationship Id="rId191" Type="http://schemas.openxmlformats.org/officeDocument/2006/relationships/hyperlink" Target="http://pbs.twimg.com/profile_images/1103357355784318976/hBegLP4W_normal.png" TargetMode="External"/><Relationship Id="rId187" Type="http://schemas.openxmlformats.org/officeDocument/2006/relationships/hyperlink" Target="http://pbs.twimg.com/profile_images/878517414471897088/4UzVqIN1_normal.jpg" TargetMode="External"/><Relationship Id="rId186" Type="http://schemas.openxmlformats.org/officeDocument/2006/relationships/hyperlink" Target="http://twitter.com/scottturneruon/statuses/1471559934240247817" TargetMode="External"/><Relationship Id="rId185" Type="http://schemas.openxmlformats.org/officeDocument/2006/relationships/hyperlink" Target="http://pbs.twimg.com/profile_images/707234049144840195/oOSySzdy_normal.jpg" TargetMode="External"/><Relationship Id="rId184" Type="http://schemas.openxmlformats.org/officeDocument/2006/relationships/hyperlink" Target="http://twitter.com/scottturneruon/statuses/1471559934240247817" TargetMode="External"/><Relationship Id="rId189" Type="http://schemas.openxmlformats.org/officeDocument/2006/relationships/hyperlink" Target="http://pbs.twimg.com/profile_images/1455566645162827777/1la4QrqY_normal.jpg" TargetMode="External"/><Relationship Id="rId188" Type="http://schemas.openxmlformats.org/officeDocument/2006/relationships/hyperlink" Target="http://twitter.com/SFaulknerPandO/statuses/1471535066966896642" TargetMode="External"/><Relationship Id="rId183" Type="http://schemas.openxmlformats.org/officeDocument/2006/relationships/hyperlink" Target="http://pbs.twimg.com/profile_images/707234049144840195/oOSySzdy_normal.jpg" TargetMode="External"/><Relationship Id="rId182" Type="http://schemas.openxmlformats.org/officeDocument/2006/relationships/hyperlink" Target="http://twitter.com/hintondm/statuses/1471560633552449541" TargetMode="External"/><Relationship Id="rId181" Type="http://schemas.openxmlformats.org/officeDocument/2006/relationships/hyperlink" Target="http://pbs.twimg.com/profile_images/1432708582965923845/c3Zb3qdw_normal.jpg" TargetMode="External"/><Relationship Id="rId180" Type="http://schemas.openxmlformats.org/officeDocument/2006/relationships/hyperlink" Target="http://twitter.com/FieryRed1/statuses/1471565174020653064" TargetMode="External"/><Relationship Id="rId176" Type="http://schemas.openxmlformats.org/officeDocument/2006/relationships/hyperlink" Target="http://twitter.com/EduBot_HE/statuses/1471583837880782851" TargetMode="External"/><Relationship Id="rId175" Type="http://schemas.openxmlformats.org/officeDocument/2006/relationships/hyperlink" Target="http://pbs.twimg.com/profile_images/811626867803455488/HfJAYECJ_normal.jpg" TargetMode="External"/><Relationship Id="rId174" Type="http://schemas.openxmlformats.org/officeDocument/2006/relationships/hyperlink" Target="http://twitter.com/EduBot_HE/statuses/1471583837880782851" TargetMode="External"/><Relationship Id="rId173" Type="http://schemas.openxmlformats.org/officeDocument/2006/relationships/hyperlink" Target="http://pbs.twimg.com/profile_images/811626867803455488/HfJAYECJ_normal.jpg" TargetMode="External"/><Relationship Id="rId179" Type="http://schemas.openxmlformats.org/officeDocument/2006/relationships/hyperlink" Target="http://pbs.twimg.com/profile_images/1326768132216791045/DyOhFi8-_normal.jpg" TargetMode="External"/><Relationship Id="rId178" Type="http://schemas.openxmlformats.org/officeDocument/2006/relationships/hyperlink" Target="http://twitter.com/ScalarHumanity/statuses/1471565482323030016" TargetMode="External"/><Relationship Id="rId177" Type="http://schemas.openxmlformats.org/officeDocument/2006/relationships/hyperlink" Target="http://pbs.twimg.com/profile_images/851863204951142400/QI35SGUJ_normal.jpg" TargetMode="External"/><Relationship Id="rId198" Type="http://schemas.openxmlformats.org/officeDocument/2006/relationships/hyperlink" Target="http://twitter.com/tavoer8/statuses/1471220575939006474" TargetMode="External"/><Relationship Id="rId197" Type="http://schemas.openxmlformats.org/officeDocument/2006/relationships/hyperlink" Target="http://pbs.twimg.com/profile_images/920001807753121793/qn-J3LIm_normal.jpg" TargetMode="External"/><Relationship Id="rId196" Type="http://schemas.openxmlformats.org/officeDocument/2006/relationships/hyperlink" Target="http://twitter.com/FieryRed1/statuses/1471220695237632007" TargetMode="External"/><Relationship Id="rId195" Type="http://schemas.openxmlformats.org/officeDocument/2006/relationships/hyperlink" Target="http://pbs.twimg.com/profile_images/1326768132216791045/DyOhFi8-_normal.jpg" TargetMode="External"/><Relationship Id="rId199" Type="http://schemas.openxmlformats.org/officeDocument/2006/relationships/hyperlink" Target="http://pbs.twimg.com/profile_images/878517414471897088/4UzVqIN1_normal.jpg" TargetMode="External"/><Relationship Id="rId150" Type="http://schemas.openxmlformats.org/officeDocument/2006/relationships/hyperlink" Target="http://twitter.com/scottturneruon/statuses/1474330147826417672" TargetMode="External"/><Relationship Id="rId392" Type="http://schemas.openxmlformats.org/officeDocument/2006/relationships/hyperlink" Target="http://twitter.com/SFaulknerPandO/statuses/1470800005627846659" TargetMode="External"/><Relationship Id="rId391" Type="http://schemas.openxmlformats.org/officeDocument/2006/relationships/hyperlink" Target="http://pbs.twimg.com/profile_images/878517414471897088/4UzVqIN1_normal.jpg" TargetMode="External"/><Relationship Id="rId390" Type="http://schemas.openxmlformats.org/officeDocument/2006/relationships/hyperlink" Target="http://twitter.com/SFaulknerPandO/statuses/1470801437395456004" TargetMode="External"/><Relationship Id="rId1" Type="http://schemas.openxmlformats.org/officeDocument/2006/relationships/hyperlink" Target="http://pbs.twimg.com/profile_images/1443845612445839401/cczEDG9W_normal.jpg" TargetMode="External"/><Relationship Id="rId2" Type="http://schemas.openxmlformats.org/officeDocument/2006/relationships/hyperlink" Target="http://twitter.com/this0499154500/statuses/1540275272968200194" TargetMode="External"/><Relationship Id="rId3" Type="http://schemas.openxmlformats.org/officeDocument/2006/relationships/hyperlink" Target="http://pbs.twimg.com/profile_images/707234049144840195/oOSySzdy_normal.jpg" TargetMode="External"/><Relationship Id="rId149" Type="http://schemas.openxmlformats.org/officeDocument/2006/relationships/hyperlink" Target="http://pbs.twimg.com/profile_images/707234049144840195/oOSySzdy_normal.jpg" TargetMode="External"/><Relationship Id="rId4" Type="http://schemas.openxmlformats.org/officeDocument/2006/relationships/hyperlink" Target="http://twitter.com/scottturneruon/statuses/1532679678254845952" TargetMode="External"/><Relationship Id="rId148" Type="http://schemas.openxmlformats.org/officeDocument/2006/relationships/hyperlink" Target="http://twitter.com/NomadWarMachine/statuses/1474331555820679171" TargetMode="External"/><Relationship Id="rId9" Type="http://schemas.openxmlformats.org/officeDocument/2006/relationships/hyperlink" Target="http://pbs.twimg.com/profile_images/1314651238844243975/eUXY1EPw_normal.jpg" TargetMode="External"/><Relationship Id="rId143" Type="http://schemas.openxmlformats.org/officeDocument/2006/relationships/hyperlink" Target="http://pbs.twimg.com/profile_images/1443845612445839401/cczEDG9W_normal.jpg" TargetMode="External"/><Relationship Id="rId385" Type="http://schemas.openxmlformats.org/officeDocument/2006/relationships/hyperlink" Target="http://pbs.twimg.com/profile_images/1400799717357801482/2UGUAzD6_normal.png" TargetMode="External"/><Relationship Id="rId142" Type="http://schemas.openxmlformats.org/officeDocument/2006/relationships/hyperlink" Target="http://twitter.com/this0499154500/statuses/1476869380659347460" TargetMode="External"/><Relationship Id="rId384" Type="http://schemas.openxmlformats.org/officeDocument/2006/relationships/hyperlink" Target="http://twitter.com/suebecks/statuses/1470802711016787973" TargetMode="External"/><Relationship Id="rId141" Type="http://schemas.openxmlformats.org/officeDocument/2006/relationships/hyperlink" Target="http://pbs.twimg.com/profile_images/1443845612445839401/cczEDG9W_normal.jpg" TargetMode="External"/><Relationship Id="rId383" Type="http://schemas.openxmlformats.org/officeDocument/2006/relationships/hyperlink" Target="http://pbs.twimg.com/profile_images/1169988780637528064/ZfOi1CD8_normal.jpg" TargetMode="External"/><Relationship Id="rId140" Type="http://schemas.openxmlformats.org/officeDocument/2006/relationships/hyperlink" Target="http://twitter.com/scottturneruon/statuses/1476869817797955585" TargetMode="External"/><Relationship Id="rId382" Type="http://schemas.openxmlformats.org/officeDocument/2006/relationships/hyperlink" Target="http://twitter.com/SocMedHE/statuses/1470804014031847436" TargetMode="External"/><Relationship Id="rId5" Type="http://schemas.openxmlformats.org/officeDocument/2006/relationships/hyperlink" Target="http://pbs.twimg.com/profile_images/1443845612445839401/cczEDG9W_normal.jpg" TargetMode="External"/><Relationship Id="rId147" Type="http://schemas.openxmlformats.org/officeDocument/2006/relationships/hyperlink" Target="http://pbs.twimg.com/profile_images/1400799717357801482/2UGUAzD6_normal.png" TargetMode="External"/><Relationship Id="rId389" Type="http://schemas.openxmlformats.org/officeDocument/2006/relationships/hyperlink" Target="http://pbs.twimg.com/profile_images/878517414471897088/4UzVqIN1_normal.jpg" TargetMode="External"/><Relationship Id="rId6" Type="http://schemas.openxmlformats.org/officeDocument/2006/relationships/hyperlink" Target="http://twitter.com/this0499154500/statuses/1532678264350810113" TargetMode="External"/><Relationship Id="rId146" Type="http://schemas.openxmlformats.org/officeDocument/2006/relationships/hyperlink" Target="http://twitter.com/tavoer8/statuses/1474370230965178369" TargetMode="External"/><Relationship Id="rId388" Type="http://schemas.openxmlformats.org/officeDocument/2006/relationships/hyperlink" Target="http://twitter.com/SFaulknerPandO/statuses/1470801459084242944" TargetMode="External"/><Relationship Id="rId7" Type="http://schemas.openxmlformats.org/officeDocument/2006/relationships/hyperlink" Target="http://pbs.twimg.com/profile_images/1443845612445839401/cczEDG9W_normal.jpg" TargetMode="External"/><Relationship Id="rId145" Type="http://schemas.openxmlformats.org/officeDocument/2006/relationships/hyperlink" Target="http://pbs.twimg.com/profile_images/920001807753121793/qn-J3LIm_normal.jpg" TargetMode="External"/><Relationship Id="rId387" Type="http://schemas.openxmlformats.org/officeDocument/2006/relationships/hyperlink" Target="http://pbs.twimg.com/profile_images/878517414471897088/4UzVqIN1_normal.jpg" TargetMode="External"/><Relationship Id="rId8" Type="http://schemas.openxmlformats.org/officeDocument/2006/relationships/hyperlink" Target="http://twitter.com/this0499154500/statuses/1532678264350810113" TargetMode="External"/><Relationship Id="rId144" Type="http://schemas.openxmlformats.org/officeDocument/2006/relationships/hyperlink" Target="http://twitter.com/this0499154500/statuses/1476869380659347460" TargetMode="External"/><Relationship Id="rId386" Type="http://schemas.openxmlformats.org/officeDocument/2006/relationships/hyperlink" Target="http://twitter.com/NomadWarMachine/statuses/1470802607325200391" TargetMode="External"/><Relationship Id="rId381" Type="http://schemas.openxmlformats.org/officeDocument/2006/relationships/hyperlink" Target="http://pbs.twimg.com/profile_images/1314651238844243975/eUXY1EPw_normal.jpg" TargetMode="External"/><Relationship Id="rId380" Type="http://schemas.openxmlformats.org/officeDocument/2006/relationships/hyperlink" Target="http://twitter.com/alexgspiers/statuses/1470806372728066053" TargetMode="External"/><Relationship Id="rId139" Type="http://schemas.openxmlformats.org/officeDocument/2006/relationships/hyperlink" Target="http://pbs.twimg.com/profile_images/707234049144840195/oOSySzdy_normal.jpg" TargetMode="External"/><Relationship Id="rId138" Type="http://schemas.openxmlformats.org/officeDocument/2006/relationships/hyperlink" Target="http://twitter.com/tavoer8/statuses/1478020042830843911" TargetMode="External"/><Relationship Id="rId137" Type="http://schemas.openxmlformats.org/officeDocument/2006/relationships/hyperlink" Target="http://pbs.twimg.com/profile_images/920001807753121793/qn-J3LIm_normal.jpg" TargetMode="External"/><Relationship Id="rId379" Type="http://schemas.openxmlformats.org/officeDocument/2006/relationships/hyperlink" Target="http://pbs.twimg.com/profile_images/1455566645162827777/1la4QrqY_normal.jpg" TargetMode="External"/><Relationship Id="rId132" Type="http://schemas.openxmlformats.org/officeDocument/2006/relationships/hyperlink" Target="http://twitter.com/this0499154500/statuses/1482074311066365968" TargetMode="External"/><Relationship Id="rId374" Type="http://schemas.openxmlformats.org/officeDocument/2006/relationships/hyperlink" Target="http://twitter.com/LindaKKaye/statuses/1470817447070605312" TargetMode="External"/><Relationship Id="rId131" Type="http://schemas.openxmlformats.org/officeDocument/2006/relationships/hyperlink" Target="http://pbs.twimg.com/profile_images/1443845612445839401/cczEDG9W_normal.jpg" TargetMode="External"/><Relationship Id="rId373" Type="http://schemas.openxmlformats.org/officeDocument/2006/relationships/hyperlink" Target="http://pbs.twimg.com/profile_images/1286363323550883840/0t4Y6OPR_normal.jpg" TargetMode="External"/><Relationship Id="rId130" Type="http://schemas.openxmlformats.org/officeDocument/2006/relationships/hyperlink" Target="http://twitter.com/NomadWarMachine/statuses/1482074491794640898" TargetMode="External"/><Relationship Id="rId372" Type="http://schemas.openxmlformats.org/officeDocument/2006/relationships/hyperlink" Target="http://twitter.com/WarwickLanguage/statuses/1470846542647017474" TargetMode="External"/><Relationship Id="rId371" Type="http://schemas.openxmlformats.org/officeDocument/2006/relationships/hyperlink" Target="http://pbs.twimg.com/profile_images/1275476094288826368/NcMX1e4T_normal.jpg" TargetMode="External"/><Relationship Id="rId136" Type="http://schemas.openxmlformats.org/officeDocument/2006/relationships/hyperlink" Target="http://twitter.com/this0499154500/statuses/1478323621408002050" TargetMode="External"/><Relationship Id="rId378" Type="http://schemas.openxmlformats.org/officeDocument/2006/relationships/hyperlink" Target="http://twitter.com/EdBurritoPod/statuses/1470817172159184904" TargetMode="External"/><Relationship Id="rId135" Type="http://schemas.openxmlformats.org/officeDocument/2006/relationships/hyperlink" Target="http://pbs.twimg.com/profile_images/1443845612445839401/cczEDG9W_normal.jpg" TargetMode="External"/><Relationship Id="rId377" Type="http://schemas.openxmlformats.org/officeDocument/2006/relationships/hyperlink" Target="http://pbs.twimg.com/profile_images/1309880796405272576/ZQKq8yVU_normal.jpg" TargetMode="External"/><Relationship Id="rId134" Type="http://schemas.openxmlformats.org/officeDocument/2006/relationships/hyperlink" Target="http://twitter.com/this0499154500/statuses/1482074311066365968" TargetMode="External"/><Relationship Id="rId376" Type="http://schemas.openxmlformats.org/officeDocument/2006/relationships/hyperlink" Target="http://twitter.com/EdBurritoPod/statuses/1470817172159184904" TargetMode="External"/><Relationship Id="rId133" Type="http://schemas.openxmlformats.org/officeDocument/2006/relationships/hyperlink" Target="http://pbs.twimg.com/profile_images/1443845612445839401/cczEDG9W_normal.jpg" TargetMode="External"/><Relationship Id="rId375" Type="http://schemas.openxmlformats.org/officeDocument/2006/relationships/hyperlink" Target="http://pbs.twimg.com/profile_images/1309880796405272576/ZQKq8yVU_normal.jpg" TargetMode="External"/><Relationship Id="rId172" Type="http://schemas.openxmlformats.org/officeDocument/2006/relationships/hyperlink" Target="http://twitter.com/superteamup/statuses/1471583886572503043" TargetMode="External"/><Relationship Id="rId171" Type="http://schemas.openxmlformats.org/officeDocument/2006/relationships/hyperlink" Target="http://pbs.twimg.com/profile_images/1458377290333700096/oTDRXLA3_normal.jpg" TargetMode="External"/><Relationship Id="rId170" Type="http://schemas.openxmlformats.org/officeDocument/2006/relationships/hyperlink" Target="http://twitter.com/suebecks/statuses/1471810815766507526" TargetMode="External"/><Relationship Id="rId165" Type="http://schemas.openxmlformats.org/officeDocument/2006/relationships/hyperlink" Target="http://pbs.twimg.com/profile_images/1432708582965923845/c3Zb3qdw_normal.jpg" TargetMode="External"/><Relationship Id="rId164" Type="http://schemas.openxmlformats.org/officeDocument/2006/relationships/hyperlink" Target="http://twitter.com/debbaff/statuses/1471826604879982597" TargetMode="External"/><Relationship Id="rId163" Type="http://schemas.openxmlformats.org/officeDocument/2006/relationships/hyperlink" Target="http://pbs.twimg.com/profile_images/862616430835097601/2ki8W-6__normal.jpg" TargetMode="External"/><Relationship Id="rId162" Type="http://schemas.openxmlformats.org/officeDocument/2006/relationships/hyperlink" Target="http://twitter.com/debbaff/statuses/1471826604879982597" TargetMode="External"/><Relationship Id="rId169" Type="http://schemas.openxmlformats.org/officeDocument/2006/relationships/hyperlink" Target="http://pbs.twimg.com/profile_images/1169988780637528064/ZfOi1CD8_normal.jpg" TargetMode="External"/><Relationship Id="rId168" Type="http://schemas.openxmlformats.org/officeDocument/2006/relationships/hyperlink" Target="http://twitter.com/suebecks/statuses/1471810815766507526" TargetMode="External"/><Relationship Id="rId167" Type="http://schemas.openxmlformats.org/officeDocument/2006/relationships/hyperlink" Target="http://pbs.twimg.com/profile_images/1169988780637528064/ZfOi1CD8_normal.jpg" TargetMode="External"/><Relationship Id="rId166" Type="http://schemas.openxmlformats.org/officeDocument/2006/relationships/hyperlink" Target="http://twitter.com/hintondm/statuses/1471812304794755083" TargetMode="External"/><Relationship Id="rId161" Type="http://schemas.openxmlformats.org/officeDocument/2006/relationships/hyperlink" Target="http://pbs.twimg.com/profile_images/862616430835097601/2ki8W-6__normal.jpg" TargetMode="External"/><Relationship Id="rId160" Type="http://schemas.openxmlformats.org/officeDocument/2006/relationships/hyperlink" Target="http://twitter.com/SFaulknerPandO/statuses/1471833620415492098" TargetMode="External"/><Relationship Id="rId159" Type="http://schemas.openxmlformats.org/officeDocument/2006/relationships/hyperlink" Target="http://pbs.twimg.com/profile_images/878517414471897088/4UzVqIN1_normal.jpg" TargetMode="External"/><Relationship Id="rId154" Type="http://schemas.openxmlformats.org/officeDocument/2006/relationships/hyperlink" Target="http://twitter.com/alexgspiers/statuses/1472664548285063171" TargetMode="External"/><Relationship Id="rId396" Type="http://schemas.openxmlformats.org/officeDocument/2006/relationships/hyperlink" Target="http://twitter.com/SFaulknerPandO/statuses/1470799863587688452" TargetMode="External"/><Relationship Id="rId153" Type="http://schemas.openxmlformats.org/officeDocument/2006/relationships/hyperlink" Target="http://pbs.twimg.com/profile_images/1455566645162827777/1la4QrqY_normal.jpg" TargetMode="External"/><Relationship Id="rId395" Type="http://schemas.openxmlformats.org/officeDocument/2006/relationships/hyperlink" Target="http://pbs.twimg.com/profile_images/878517414471897088/4UzVqIN1_normal.jpg" TargetMode="External"/><Relationship Id="rId152" Type="http://schemas.openxmlformats.org/officeDocument/2006/relationships/hyperlink" Target="http://twitter.com/SFaulknerPandO/statuses/1472665986511904770" TargetMode="External"/><Relationship Id="rId394" Type="http://schemas.openxmlformats.org/officeDocument/2006/relationships/hyperlink" Target="http://twitter.com/SFaulknerPandO/statuses/1470799881866555396" TargetMode="External"/><Relationship Id="rId151" Type="http://schemas.openxmlformats.org/officeDocument/2006/relationships/hyperlink" Target="http://pbs.twimg.com/profile_images/878517414471897088/4UzVqIN1_normal.jpg" TargetMode="External"/><Relationship Id="rId393" Type="http://schemas.openxmlformats.org/officeDocument/2006/relationships/hyperlink" Target="http://pbs.twimg.com/profile_images/878517414471897088/4UzVqIN1_normal.jpg" TargetMode="External"/><Relationship Id="rId158" Type="http://schemas.openxmlformats.org/officeDocument/2006/relationships/hyperlink" Target="http://twitter.com/tavoer8/statuses/1471835055614054400" TargetMode="External"/><Relationship Id="rId157" Type="http://schemas.openxmlformats.org/officeDocument/2006/relationships/hyperlink" Target="http://pbs.twimg.com/profile_images/920001807753121793/qn-J3LIm_normal.jpg" TargetMode="External"/><Relationship Id="rId399" Type="http://schemas.openxmlformats.org/officeDocument/2006/relationships/hyperlink" Target="http://pbs.twimg.com/profile_images/1077865576721076224/J44EV5tZ_normal.jpg" TargetMode="External"/><Relationship Id="rId156" Type="http://schemas.openxmlformats.org/officeDocument/2006/relationships/hyperlink" Target="http://twitter.com/alexgspiers/statuses/1472664548285063171" TargetMode="External"/><Relationship Id="rId398" Type="http://schemas.openxmlformats.org/officeDocument/2006/relationships/hyperlink" Target="http://twitter.com/SFaulknerPandO/statuses/1470799522423087108" TargetMode="External"/><Relationship Id="rId155" Type="http://schemas.openxmlformats.org/officeDocument/2006/relationships/hyperlink" Target="http://pbs.twimg.com/profile_images/1455566645162827777/1la4QrqY_normal.jpg" TargetMode="External"/><Relationship Id="rId397" Type="http://schemas.openxmlformats.org/officeDocument/2006/relationships/hyperlink" Target="http://pbs.twimg.com/profile_images/878517414471897088/4UzVqIN1_normal.jpg" TargetMode="External"/><Relationship Id="rId808" Type="http://schemas.openxmlformats.org/officeDocument/2006/relationships/hyperlink" Target="http://twitter.com/MarenDeepwell/statuses/1470012104396709892" TargetMode="External"/><Relationship Id="rId807" Type="http://schemas.openxmlformats.org/officeDocument/2006/relationships/hyperlink" Target="http://pbs.twimg.com/profile_images/1324058643424333826/zG73fBjw_normal.jpg" TargetMode="External"/><Relationship Id="rId806" Type="http://schemas.openxmlformats.org/officeDocument/2006/relationships/hyperlink" Target="http://twitter.com/baaanedict/statuses/1470015356546727937" TargetMode="External"/><Relationship Id="rId805" Type="http://schemas.openxmlformats.org/officeDocument/2006/relationships/hyperlink" Target="http://pbs.twimg.com/profile_images/987430781655109632/8RyhQqng_normal.jpg" TargetMode="External"/><Relationship Id="rId809" Type="http://schemas.openxmlformats.org/officeDocument/2006/relationships/hyperlink" Target="http://pbs.twimg.com/profile_images/3230210603/cfc48af828b67bcb8c8f75f46701f929_normal.jpeg" TargetMode="External"/><Relationship Id="rId800" Type="http://schemas.openxmlformats.org/officeDocument/2006/relationships/hyperlink" Target="http://twitter.com/horrocks_simon/statuses/1470029003415339019" TargetMode="External"/><Relationship Id="rId804" Type="http://schemas.openxmlformats.org/officeDocument/2006/relationships/hyperlink" Target="http://twitter.com/alexgspiers/statuses/1470022627767078915" TargetMode="External"/><Relationship Id="rId803" Type="http://schemas.openxmlformats.org/officeDocument/2006/relationships/hyperlink" Target="http://pbs.twimg.com/profile_images/1455566645162827777/1la4QrqY_normal.jpg" TargetMode="External"/><Relationship Id="rId802" Type="http://schemas.openxmlformats.org/officeDocument/2006/relationships/hyperlink" Target="http://twitter.com/alexgspiers/statuses/1470022679138902024" TargetMode="External"/><Relationship Id="rId801" Type="http://schemas.openxmlformats.org/officeDocument/2006/relationships/hyperlink" Target="http://pbs.twimg.com/profile_images/1455566645162827777/1la4QrqY_normal.jpg" TargetMode="External"/><Relationship Id="rId40" Type="http://schemas.openxmlformats.org/officeDocument/2006/relationships/hyperlink" Target="http://twitter.com/scottturneruon/statuses/1504817083372220418" TargetMode="External"/><Relationship Id="rId42" Type="http://schemas.openxmlformats.org/officeDocument/2006/relationships/hyperlink" Target="http://twitter.com/this0499154500/statuses/1504813041057210382" TargetMode="External"/><Relationship Id="rId41" Type="http://schemas.openxmlformats.org/officeDocument/2006/relationships/hyperlink" Target="http://pbs.twimg.com/profile_images/1443845612445839401/cczEDG9W_normal.jpg" TargetMode="External"/><Relationship Id="rId44" Type="http://schemas.openxmlformats.org/officeDocument/2006/relationships/hyperlink" Target="http://twitter.com/belld17/statuses/1504804932985266178" TargetMode="External"/><Relationship Id="rId43" Type="http://schemas.openxmlformats.org/officeDocument/2006/relationships/hyperlink" Target="http://pbs.twimg.com/profile_images/1103357355784318976/hBegLP4W_normal.png" TargetMode="External"/><Relationship Id="rId46" Type="http://schemas.openxmlformats.org/officeDocument/2006/relationships/hyperlink" Target="http://twitter.com/belld17/statuses/1504804932985266178" TargetMode="External"/><Relationship Id="rId45" Type="http://schemas.openxmlformats.org/officeDocument/2006/relationships/hyperlink" Target="http://pbs.twimg.com/profile_images/1103357355784318976/hBegLP4W_normal.png" TargetMode="External"/><Relationship Id="rId509" Type="http://schemas.openxmlformats.org/officeDocument/2006/relationships/hyperlink" Target="http://pbs.twimg.com/profile_images/1446087753180012546/Deb_1J0b_normal.jpg" TargetMode="External"/><Relationship Id="rId508" Type="http://schemas.openxmlformats.org/officeDocument/2006/relationships/hyperlink" Target="http://twitter.com/baaanedict/statuses/1470754679143510022" TargetMode="External"/><Relationship Id="rId503" Type="http://schemas.openxmlformats.org/officeDocument/2006/relationships/hyperlink" Target="http://pbs.twimg.com/profile_images/1455566645162827777/1la4QrqY_normal.jpg" TargetMode="External"/><Relationship Id="rId745" Type="http://schemas.openxmlformats.org/officeDocument/2006/relationships/hyperlink" Target="http://pbs.twimg.com/profile_images/1455566645162827777/1la4QrqY_normal.jpg" TargetMode="External"/><Relationship Id="rId502" Type="http://schemas.openxmlformats.org/officeDocument/2006/relationships/hyperlink" Target="http://twitter.com/marc_smith/statuses/1470756595298619395" TargetMode="External"/><Relationship Id="rId744" Type="http://schemas.openxmlformats.org/officeDocument/2006/relationships/hyperlink" Target="http://twitter.com/belld17/statuses/1470673355581935616" TargetMode="External"/><Relationship Id="rId501" Type="http://schemas.openxmlformats.org/officeDocument/2006/relationships/hyperlink" Target="http://pbs.twimg.com/profile_images/943596894831255552/cMOzkc5i_normal.jpg" TargetMode="External"/><Relationship Id="rId743" Type="http://schemas.openxmlformats.org/officeDocument/2006/relationships/hyperlink" Target="http://pbs.twimg.com/profile_images/1103357355784318976/hBegLP4W_normal.png" TargetMode="External"/><Relationship Id="rId500" Type="http://schemas.openxmlformats.org/officeDocument/2006/relationships/hyperlink" Target="http://twitter.com/alexgspiers/statuses/1470756875830534145" TargetMode="External"/><Relationship Id="rId742" Type="http://schemas.openxmlformats.org/officeDocument/2006/relationships/hyperlink" Target="http://twitter.com/suebecks/statuses/1470675197762154499" TargetMode="External"/><Relationship Id="rId507" Type="http://schemas.openxmlformats.org/officeDocument/2006/relationships/hyperlink" Target="http://pbs.twimg.com/profile_images/987430781655109632/8RyhQqng_normal.jpg" TargetMode="External"/><Relationship Id="rId749" Type="http://schemas.openxmlformats.org/officeDocument/2006/relationships/hyperlink" Target="http://pbs.twimg.com/profile_images/3230210603/cfc48af828b67bcb8c8f75f46701f929_normal.jpeg" TargetMode="External"/><Relationship Id="rId506" Type="http://schemas.openxmlformats.org/officeDocument/2006/relationships/hyperlink" Target="http://twitter.com/clairemtimmins/statuses/1470754851185381379" TargetMode="External"/><Relationship Id="rId748" Type="http://schemas.openxmlformats.org/officeDocument/2006/relationships/hyperlink" Target="http://twitter.com/alexgspiers/statuses/1470668610561523718" TargetMode="External"/><Relationship Id="rId505" Type="http://schemas.openxmlformats.org/officeDocument/2006/relationships/hyperlink" Target="http://pbs.twimg.com/profile_images/901140924780118016/aoNFv3HW_normal.jpg" TargetMode="External"/><Relationship Id="rId747" Type="http://schemas.openxmlformats.org/officeDocument/2006/relationships/hyperlink" Target="http://pbs.twimg.com/profile_images/1455566645162827777/1la4QrqY_normal.jpg" TargetMode="External"/><Relationship Id="rId504" Type="http://schemas.openxmlformats.org/officeDocument/2006/relationships/hyperlink" Target="http://twitter.com/alexgspiers/statuses/1470755662976147456" TargetMode="External"/><Relationship Id="rId746" Type="http://schemas.openxmlformats.org/officeDocument/2006/relationships/hyperlink" Target="http://twitter.com/alexgspiers/statuses/1470672571523907588" TargetMode="External"/><Relationship Id="rId48" Type="http://schemas.openxmlformats.org/officeDocument/2006/relationships/hyperlink" Target="http://twitter.com/tavoer8/statuses/1504799059546152972" TargetMode="External"/><Relationship Id="rId47" Type="http://schemas.openxmlformats.org/officeDocument/2006/relationships/hyperlink" Target="http://pbs.twimg.com/profile_images/920001807753121793/qn-J3LIm_normal.jpg" TargetMode="External"/><Relationship Id="rId49" Type="http://schemas.openxmlformats.org/officeDocument/2006/relationships/hyperlink" Target="http://pbs.twimg.com/profile_images/1262029237030092800/LA_NplN-_normal.jpg" TargetMode="External"/><Relationship Id="rId741" Type="http://schemas.openxmlformats.org/officeDocument/2006/relationships/hyperlink" Target="http://pbs.twimg.com/profile_images/1169988780637528064/ZfOi1CD8_normal.jpg" TargetMode="External"/><Relationship Id="rId740" Type="http://schemas.openxmlformats.org/officeDocument/2006/relationships/hyperlink" Target="http://twitter.com/scottturneruon/statuses/1470675617100279810" TargetMode="External"/><Relationship Id="rId31" Type="http://schemas.openxmlformats.org/officeDocument/2006/relationships/hyperlink" Target="http://pbs.twimg.com/profile_images/1443845612445839401/cczEDG9W_normal.jpg" TargetMode="External"/><Relationship Id="rId30" Type="http://schemas.openxmlformats.org/officeDocument/2006/relationships/hyperlink" Target="http://twitter.com/this0499154500/statuses/1509881142060765184" TargetMode="External"/><Relationship Id="rId33" Type="http://schemas.openxmlformats.org/officeDocument/2006/relationships/hyperlink" Target="http://pbs.twimg.com/profile_images/1262029237030092800/LA_NplN-_normal.jpg" TargetMode="External"/><Relationship Id="rId32" Type="http://schemas.openxmlformats.org/officeDocument/2006/relationships/hyperlink" Target="http://twitter.com/this0499154500/statuses/1507485005647335428" TargetMode="External"/><Relationship Id="rId35" Type="http://schemas.openxmlformats.org/officeDocument/2006/relationships/hyperlink" Target="http://pbs.twimg.com/profile_images/1443845612445839401/cczEDG9W_normal.jpg" TargetMode="External"/><Relationship Id="rId34" Type="http://schemas.openxmlformats.org/officeDocument/2006/relationships/hyperlink" Target="http://twitter.com/VirnaRossi/statuses/1507469087298961412" TargetMode="External"/><Relationship Id="rId739" Type="http://schemas.openxmlformats.org/officeDocument/2006/relationships/hyperlink" Target="http://pbs.twimg.com/profile_images/707234049144840195/oOSySzdy_normal.jpg" TargetMode="External"/><Relationship Id="rId734" Type="http://schemas.openxmlformats.org/officeDocument/2006/relationships/hyperlink" Target="http://twitter.com/clairemtimmins/statuses/1470679399016112131" TargetMode="External"/><Relationship Id="rId733" Type="http://schemas.openxmlformats.org/officeDocument/2006/relationships/hyperlink" Target="http://pbs.twimg.com/profile_images/901140924780118016/aoNFv3HW_normal.jpg" TargetMode="External"/><Relationship Id="rId732" Type="http://schemas.openxmlformats.org/officeDocument/2006/relationships/hyperlink" Target="http://twitter.com/belld17/statuses/1470680259460804612" TargetMode="External"/><Relationship Id="rId731" Type="http://schemas.openxmlformats.org/officeDocument/2006/relationships/hyperlink" Target="http://pbs.twimg.com/profile_images/1103357355784318976/hBegLP4W_normal.png" TargetMode="External"/><Relationship Id="rId738" Type="http://schemas.openxmlformats.org/officeDocument/2006/relationships/hyperlink" Target="http://twitter.com/EHU_FOE/statuses/1470676072358461441" TargetMode="External"/><Relationship Id="rId737" Type="http://schemas.openxmlformats.org/officeDocument/2006/relationships/hyperlink" Target="http://pbs.twimg.com/profile_images/1052545064830816256/jNpAi6mB_normal.jpg" TargetMode="External"/><Relationship Id="rId736" Type="http://schemas.openxmlformats.org/officeDocument/2006/relationships/hyperlink" Target="http://twitter.com/clairemtimmins/statuses/1470678115798200330" TargetMode="External"/><Relationship Id="rId735" Type="http://schemas.openxmlformats.org/officeDocument/2006/relationships/hyperlink" Target="http://pbs.twimg.com/profile_images/901140924780118016/aoNFv3HW_normal.jpg" TargetMode="External"/><Relationship Id="rId37" Type="http://schemas.openxmlformats.org/officeDocument/2006/relationships/hyperlink" Target="http://pbs.twimg.com/profile_images/1400799717357801482/2UGUAzD6_normal.png" TargetMode="External"/><Relationship Id="rId36" Type="http://schemas.openxmlformats.org/officeDocument/2006/relationships/hyperlink" Target="http://twitter.com/this0499154500/statuses/1507434108112322567" TargetMode="External"/><Relationship Id="rId39" Type="http://schemas.openxmlformats.org/officeDocument/2006/relationships/hyperlink" Target="http://pbs.twimg.com/profile_images/707234049144840195/oOSySzdy_normal.jpg" TargetMode="External"/><Relationship Id="rId38" Type="http://schemas.openxmlformats.org/officeDocument/2006/relationships/hyperlink" Target="http://twitter.com/NomadWarMachine/statuses/1504879799860404229" TargetMode="External"/><Relationship Id="rId730" Type="http://schemas.openxmlformats.org/officeDocument/2006/relationships/hyperlink" Target="http://twitter.com/SFaulknerPandO/statuses/1470680921804267520" TargetMode="External"/><Relationship Id="rId20" Type="http://schemas.openxmlformats.org/officeDocument/2006/relationships/hyperlink" Target="http://twitter.com/this0499154500/statuses/1515050568124968964" TargetMode="External"/><Relationship Id="rId22" Type="http://schemas.openxmlformats.org/officeDocument/2006/relationships/hyperlink" Target="http://twitter.com/VirnaRossi/statuses/1512411543752876032" TargetMode="External"/><Relationship Id="rId21" Type="http://schemas.openxmlformats.org/officeDocument/2006/relationships/hyperlink" Target="http://pbs.twimg.com/profile_images/1262029237030092800/LA_NplN-_normal.jpg" TargetMode="External"/><Relationship Id="rId24" Type="http://schemas.openxmlformats.org/officeDocument/2006/relationships/hyperlink" Target="http://twitter.com/this0499154500/statuses/1512410714094424068" TargetMode="External"/><Relationship Id="rId23" Type="http://schemas.openxmlformats.org/officeDocument/2006/relationships/hyperlink" Target="http://pbs.twimg.com/profile_images/1443845612445839401/cczEDG9W_normal.jpg" TargetMode="External"/><Relationship Id="rId525" Type="http://schemas.openxmlformats.org/officeDocument/2006/relationships/hyperlink" Target="http://pbs.twimg.com/profile_images/877853340163596288/hqSmy-LP_normal.jpg" TargetMode="External"/><Relationship Id="rId767" Type="http://schemas.openxmlformats.org/officeDocument/2006/relationships/hyperlink" Target="http://pbs.twimg.com/profile_images/1213598693/Sandra_and_Lesley_by_sea_normal.jpg" TargetMode="External"/><Relationship Id="rId524" Type="http://schemas.openxmlformats.org/officeDocument/2006/relationships/hyperlink" Target="http://twitter.com/andrewmid/statuses/1470744315215425540" TargetMode="External"/><Relationship Id="rId766" Type="http://schemas.openxmlformats.org/officeDocument/2006/relationships/hyperlink" Target="http://twitter.com/alexgspiers/statuses/1470467368933539843" TargetMode="External"/><Relationship Id="rId523" Type="http://schemas.openxmlformats.org/officeDocument/2006/relationships/hyperlink" Target="http://pbs.twimg.com/profile_images/1074084649780084736/TCiFkRts_normal.jpg" TargetMode="External"/><Relationship Id="rId765" Type="http://schemas.openxmlformats.org/officeDocument/2006/relationships/hyperlink" Target="http://pbs.twimg.com/profile_images/1455566645162827777/1la4QrqY_normal.jpg" TargetMode="External"/><Relationship Id="rId522" Type="http://schemas.openxmlformats.org/officeDocument/2006/relationships/hyperlink" Target="http://twitter.com/OpenUCL/statuses/1470746216900222978" TargetMode="External"/><Relationship Id="rId764" Type="http://schemas.openxmlformats.org/officeDocument/2006/relationships/hyperlink" Target="http://twitter.com/SocMedHE/statuses/1470473189608275983" TargetMode="External"/><Relationship Id="rId529" Type="http://schemas.openxmlformats.org/officeDocument/2006/relationships/hyperlink" Target="http://pbs.twimg.com/profile_images/707234049144840195/oOSySzdy_normal.jpg" TargetMode="External"/><Relationship Id="rId528" Type="http://schemas.openxmlformats.org/officeDocument/2006/relationships/hyperlink" Target="http://twitter.com/andrewmid/statuses/1470742969821106185" TargetMode="External"/><Relationship Id="rId527" Type="http://schemas.openxmlformats.org/officeDocument/2006/relationships/hyperlink" Target="http://pbs.twimg.com/profile_images/1074084649780084736/TCiFkRts_normal.jpg" TargetMode="External"/><Relationship Id="rId769" Type="http://schemas.openxmlformats.org/officeDocument/2006/relationships/hyperlink" Target="http://pbs.twimg.com/profile_images/1468538774242086913/ZRn0RY4j_normal.jpg" TargetMode="External"/><Relationship Id="rId526" Type="http://schemas.openxmlformats.org/officeDocument/2006/relationships/hyperlink" Target="http://twitter.com/ActiveLearnNTW/statuses/1470743363368501253" TargetMode="External"/><Relationship Id="rId768" Type="http://schemas.openxmlformats.org/officeDocument/2006/relationships/hyperlink" Target="http://twitter.com/Danceswithcloud/statuses/1470467011188862982" TargetMode="External"/><Relationship Id="rId26" Type="http://schemas.openxmlformats.org/officeDocument/2006/relationships/hyperlink" Target="http://twitter.com/this0499154500/statuses/1512410714094424068" TargetMode="External"/><Relationship Id="rId25" Type="http://schemas.openxmlformats.org/officeDocument/2006/relationships/hyperlink" Target="http://pbs.twimg.com/profile_images/1443845612445839401/cczEDG9W_normal.jpg" TargetMode="External"/><Relationship Id="rId28" Type="http://schemas.openxmlformats.org/officeDocument/2006/relationships/hyperlink" Target="http://twitter.com/VirnaRossi/statuses/1510029329836777473" TargetMode="External"/><Relationship Id="rId27" Type="http://schemas.openxmlformats.org/officeDocument/2006/relationships/hyperlink" Target="http://pbs.twimg.com/profile_images/1262029237030092800/LA_NplN-_normal.jpg" TargetMode="External"/><Relationship Id="rId521" Type="http://schemas.openxmlformats.org/officeDocument/2006/relationships/hyperlink" Target="http://pbs.twimg.com/profile_images/1022603635346341888/ciPI0_WY_normal.jpg" TargetMode="External"/><Relationship Id="rId763" Type="http://schemas.openxmlformats.org/officeDocument/2006/relationships/hyperlink" Target="http://pbs.twimg.com/profile_images/1314651238844243975/eUXY1EPw_normal.jpg" TargetMode="External"/><Relationship Id="rId29" Type="http://schemas.openxmlformats.org/officeDocument/2006/relationships/hyperlink" Target="http://pbs.twimg.com/profile_images/1443845612445839401/cczEDG9W_normal.jpg" TargetMode="External"/><Relationship Id="rId520" Type="http://schemas.openxmlformats.org/officeDocument/2006/relationships/hyperlink" Target="http://twitter.com/PacoIniesto/statuses/1470749735694876679" TargetMode="External"/><Relationship Id="rId762" Type="http://schemas.openxmlformats.org/officeDocument/2006/relationships/hyperlink" Target="http://twitter.com/andrewmid/statuses/1470477248109195275" TargetMode="External"/><Relationship Id="rId761" Type="http://schemas.openxmlformats.org/officeDocument/2006/relationships/hyperlink" Target="http://pbs.twimg.com/profile_images/1074084649780084736/TCiFkRts_normal.jpg" TargetMode="External"/><Relationship Id="rId760" Type="http://schemas.openxmlformats.org/officeDocument/2006/relationships/hyperlink" Target="http://twitter.com/rachelleeobrien/statuses/1470478833677709315" TargetMode="External"/><Relationship Id="rId11" Type="http://schemas.openxmlformats.org/officeDocument/2006/relationships/hyperlink" Target="http://pbs.twimg.com/profile_images/1314651238844243975/eUXY1EPw_normal.jpg" TargetMode="External"/><Relationship Id="rId10" Type="http://schemas.openxmlformats.org/officeDocument/2006/relationships/hyperlink" Target="http://twitter.com/SocMedHE/statuses/1529017486309564416" TargetMode="External"/><Relationship Id="rId13" Type="http://schemas.openxmlformats.org/officeDocument/2006/relationships/hyperlink" Target="http://pbs.twimg.com/profile_images/1443845612445839401/cczEDG9W_normal.jpg" TargetMode="External"/><Relationship Id="rId12" Type="http://schemas.openxmlformats.org/officeDocument/2006/relationships/hyperlink" Target="http://twitter.com/SocMedHE/statuses/1524735421766320129" TargetMode="External"/><Relationship Id="rId519" Type="http://schemas.openxmlformats.org/officeDocument/2006/relationships/hyperlink" Target="http://pbs.twimg.com/profile_images/1048229066199982081/Nu9L3qXT_normal.jpg" TargetMode="External"/><Relationship Id="rId514" Type="http://schemas.openxmlformats.org/officeDocument/2006/relationships/hyperlink" Target="http://twitter.com/baaanedict/statuses/1470753375864111112" TargetMode="External"/><Relationship Id="rId756" Type="http://schemas.openxmlformats.org/officeDocument/2006/relationships/hyperlink" Target="http://twitter.com/andrewmid/statuses/1470497974543343616" TargetMode="External"/><Relationship Id="rId513" Type="http://schemas.openxmlformats.org/officeDocument/2006/relationships/hyperlink" Target="http://pbs.twimg.com/profile_images/987430781655109632/8RyhQqng_normal.jpg" TargetMode="External"/><Relationship Id="rId755" Type="http://schemas.openxmlformats.org/officeDocument/2006/relationships/hyperlink" Target="http://pbs.twimg.com/profile_images/1074084649780084736/TCiFkRts_normal.jpg" TargetMode="External"/><Relationship Id="rId512" Type="http://schemas.openxmlformats.org/officeDocument/2006/relationships/hyperlink" Target="http://twitter.com/clairemtimmins/statuses/1470753821693464584" TargetMode="External"/><Relationship Id="rId754" Type="http://schemas.openxmlformats.org/officeDocument/2006/relationships/hyperlink" Target="http://twitter.com/SFaulknerPandO/statuses/1470651058561204225" TargetMode="External"/><Relationship Id="rId511" Type="http://schemas.openxmlformats.org/officeDocument/2006/relationships/hyperlink" Target="http://pbs.twimg.com/profile_images/901140924780118016/aoNFv3HW_normal.jpg" TargetMode="External"/><Relationship Id="rId753" Type="http://schemas.openxmlformats.org/officeDocument/2006/relationships/hyperlink" Target="http://pbs.twimg.com/profile_images/878517414471897088/4UzVqIN1_normal.jpg" TargetMode="External"/><Relationship Id="rId518" Type="http://schemas.openxmlformats.org/officeDocument/2006/relationships/hyperlink" Target="http://twitter.com/belld17/statuses/1470750760245813250" TargetMode="External"/><Relationship Id="rId517" Type="http://schemas.openxmlformats.org/officeDocument/2006/relationships/hyperlink" Target="http://pbs.twimg.com/profile_images/1103357355784318976/hBegLP4W_normal.png" TargetMode="External"/><Relationship Id="rId759" Type="http://schemas.openxmlformats.org/officeDocument/2006/relationships/hyperlink" Target="http://pbs.twimg.com/profile_images/1346142234387873793/jpxyRVmX_normal.jpg" TargetMode="External"/><Relationship Id="rId516" Type="http://schemas.openxmlformats.org/officeDocument/2006/relationships/hyperlink" Target="http://twitter.com/baaanedict/statuses/1470753375864111112" TargetMode="External"/><Relationship Id="rId758" Type="http://schemas.openxmlformats.org/officeDocument/2006/relationships/hyperlink" Target="http://twitter.com/SFaulknerPandO/statuses/1470479945931673602" TargetMode="External"/><Relationship Id="rId515" Type="http://schemas.openxmlformats.org/officeDocument/2006/relationships/hyperlink" Target="http://pbs.twimg.com/profile_images/987430781655109632/8RyhQqng_normal.jpg" TargetMode="External"/><Relationship Id="rId757" Type="http://schemas.openxmlformats.org/officeDocument/2006/relationships/hyperlink" Target="http://pbs.twimg.com/profile_images/878517414471897088/4UzVqIN1_normal.jpg" TargetMode="External"/><Relationship Id="rId15" Type="http://schemas.openxmlformats.org/officeDocument/2006/relationships/hyperlink" Target="http://pbs.twimg.com/profile_images/1262029237030092800/LA_NplN-_normal.jpg" TargetMode="External"/><Relationship Id="rId14" Type="http://schemas.openxmlformats.org/officeDocument/2006/relationships/hyperlink" Target="http://twitter.com/this0499154500/statuses/1522928572398284800" TargetMode="External"/><Relationship Id="rId17" Type="http://schemas.openxmlformats.org/officeDocument/2006/relationships/hyperlink" Target="http://pbs.twimg.com/profile_images/1443845612445839401/cczEDG9W_normal.jpg" TargetMode="External"/><Relationship Id="rId16" Type="http://schemas.openxmlformats.org/officeDocument/2006/relationships/hyperlink" Target="http://twitter.com/VirnaRossi/statuses/1520663552092254210" TargetMode="External"/><Relationship Id="rId19" Type="http://schemas.openxmlformats.org/officeDocument/2006/relationships/hyperlink" Target="http://pbs.twimg.com/profile_images/1443845612445839401/cczEDG9W_normal.jpg" TargetMode="External"/><Relationship Id="rId510" Type="http://schemas.openxmlformats.org/officeDocument/2006/relationships/hyperlink" Target="http://twitter.com/jnyrose/statuses/1470754154180227072" TargetMode="External"/><Relationship Id="rId752" Type="http://schemas.openxmlformats.org/officeDocument/2006/relationships/hyperlink" Target="http://twitter.com/SocMedHE/statuses/1470663489559670786" TargetMode="External"/><Relationship Id="rId18" Type="http://schemas.openxmlformats.org/officeDocument/2006/relationships/hyperlink" Target="http://twitter.com/this0499154500/statuses/1520535148558753795" TargetMode="External"/><Relationship Id="rId751" Type="http://schemas.openxmlformats.org/officeDocument/2006/relationships/hyperlink" Target="http://pbs.twimg.com/profile_images/1314651238844243975/eUXY1EPw_normal.jpg" TargetMode="External"/><Relationship Id="rId750" Type="http://schemas.openxmlformats.org/officeDocument/2006/relationships/hyperlink" Target="http://twitter.com/neilwithnell/statuses/1470667924549611529" TargetMode="External"/><Relationship Id="rId84" Type="http://schemas.openxmlformats.org/officeDocument/2006/relationships/hyperlink" Target="http://twitter.com/NomadWarMachine/statuses/1499712122024075269" TargetMode="External"/><Relationship Id="rId83" Type="http://schemas.openxmlformats.org/officeDocument/2006/relationships/hyperlink" Target="http://pbs.twimg.com/profile_images/1400799717357801482/2UGUAzD6_normal.png" TargetMode="External"/><Relationship Id="rId86" Type="http://schemas.openxmlformats.org/officeDocument/2006/relationships/hyperlink" Target="http://twitter.com/this0499154500/statuses/1499698814055243777" TargetMode="External"/><Relationship Id="rId85" Type="http://schemas.openxmlformats.org/officeDocument/2006/relationships/hyperlink" Target="http://pbs.twimg.com/profile_images/1443845612445839401/cczEDG9W_normal.jpg" TargetMode="External"/><Relationship Id="rId88" Type="http://schemas.openxmlformats.org/officeDocument/2006/relationships/hyperlink" Target="http://twitter.com/this0499154500/statuses/1499698814055243777" TargetMode="External"/><Relationship Id="rId87" Type="http://schemas.openxmlformats.org/officeDocument/2006/relationships/hyperlink" Target="http://pbs.twimg.com/profile_images/1443845612445839401/cczEDG9W_normal.jpg" TargetMode="External"/><Relationship Id="rId89" Type="http://schemas.openxmlformats.org/officeDocument/2006/relationships/hyperlink" Target="http://pbs.twimg.com/profile_images/920001807753121793/qn-J3LIm_normal.jpg" TargetMode="External"/><Relationship Id="rId709" Type="http://schemas.openxmlformats.org/officeDocument/2006/relationships/hyperlink" Target="http://pbs.twimg.com/profile_images/707234049144840195/oOSySzdy_normal.jpg" TargetMode="External"/><Relationship Id="rId708" Type="http://schemas.openxmlformats.org/officeDocument/2006/relationships/hyperlink" Target="http://twitter.com/NTRepository/statuses/1470691306473242630" TargetMode="External"/><Relationship Id="rId707" Type="http://schemas.openxmlformats.org/officeDocument/2006/relationships/hyperlink" Target="http://pbs.twimg.com/profile_images/1270497708810395649/wf2v3Utn_normal.png" TargetMode="External"/><Relationship Id="rId706" Type="http://schemas.openxmlformats.org/officeDocument/2006/relationships/hyperlink" Target="http://twitter.com/NomadWarMachine/statuses/1470691968778919939" TargetMode="External"/><Relationship Id="rId80" Type="http://schemas.openxmlformats.org/officeDocument/2006/relationships/hyperlink" Target="http://twitter.com/scottturneruon/statuses/1499724470797406211" TargetMode="External"/><Relationship Id="rId82" Type="http://schemas.openxmlformats.org/officeDocument/2006/relationships/hyperlink" Target="http://twitter.com/SocMedHE/statuses/1499712201803939841" TargetMode="External"/><Relationship Id="rId81" Type="http://schemas.openxmlformats.org/officeDocument/2006/relationships/hyperlink" Target="http://pbs.twimg.com/profile_images/1314651238844243975/eUXY1EPw_normal.jpg" TargetMode="External"/><Relationship Id="rId701" Type="http://schemas.openxmlformats.org/officeDocument/2006/relationships/hyperlink" Target="http://pbs.twimg.com/profile_images/1455566645162827777/1la4QrqY_normal.jpg" TargetMode="External"/><Relationship Id="rId700" Type="http://schemas.openxmlformats.org/officeDocument/2006/relationships/hyperlink" Target="http://twitter.com/OliviaKellyOU/statuses/1470693313204346885" TargetMode="External"/><Relationship Id="rId705" Type="http://schemas.openxmlformats.org/officeDocument/2006/relationships/hyperlink" Target="http://pbs.twimg.com/profile_images/1400799717357801482/2UGUAzD6_normal.png" TargetMode="External"/><Relationship Id="rId704" Type="http://schemas.openxmlformats.org/officeDocument/2006/relationships/hyperlink" Target="http://twitter.com/alexgspiers/statuses/1470692688580206593" TargetMode="External"/><Relationship Id="rId703" Type="http://schemas.openxmlformats.org/officeDocument/2006/relationships/hyperlink" Target="http://pbs.twimg.com/profile_images/1455566645162827777/1la4QrqY_normal.jpg" TargetMode="External"/><Relationship Id="rId702" Type="http://schemas.openxmlformats.org/officeDocument/2006/relationships/hyperlink" Target="http://twitter.com/alexgspiers/statuses/1470692688580206593" TargetMode="External"/><Relationship Id="rId73" Type="http://schemas.openxmlformats.org/officeDocument/2006/relationships/hyperlink" Target="http://pbs.twimg.com/profile_images/1400799717357801482/2UGUAzD6_normal.png" TargetMode="External"/><Relationship Id="rId72" Type="http://schemas.openxmlformats.org/officeDocument/2006/relationships/hyperlink" Target="http://twitter.com/SocMedHE/statuses/1500799420383875073" TargetMode="External"/><Relationship Id="rId75" Type="http://schemas.openxmlformats.org/officeDocument/2006/relationships/hyperlink" Target="http://pbs.twimg.com/profile_images/1400799717357801482/2UGUAzD6_normal.png" TargetMode="External"/><Relationship Id="rId74" Type="http://schemas.openxmlformats.org/officeDocument/2006/relationships/hyperlink" Target="http://twitter.com/NomadWarMachine/statuses/1500796981148590082" TargetMode="External"/><Relationship Id="rId77" Type="http://schemas.openxmlformats.org/officeDocument/2006/relationships/hyperlink" Target="http://pbs.twimg.com/profile_images/920001807753121793/qn-J3LIm_normal.jpg" TargetMode="External"/><Relationship Id="rId76" Type="http://schemas.openxmlformats.org/officeDocument/2006/relationships/hyperlink" Target="http://twitter.com/NomadWarMachine/statuses/1500796981148590082" TargetMode="External"/><Relationship Id="rId79" Type="http://schemas.openxmlformats.org/officeDocument/2006/relationships/hyperlink" Target="http://pbs.twimg.com/profile_images/707234049144840195/oOSySzdy_normal.jpg" TargetMode="External"/><Relationship Id="rId78" Type="http://schemas.openxmlformats.org/officeDocument/2006/relationships/hyperlink" Target="http://twitter.com/tavoer8/statuses/1499881976903393284" TargetMode="External"/><Relationship Id="rId71" Type="http://schemas.openxmlformats.org/officeDocument/2006/relationships/hyperlink" Target="http://pbs.twimg.com/profile_images/1314651238844243975/eUXY1EPw_normal.jpg" TargetMode="External"/><Relationship Id="rId70" Type="http://schemas.openxmlformats.org/officeDocument/2006/relationships/hyperlink" Target="http://twitter.com/NTRepository/statuses/1501504886894170114" TargetMode="External"/><Relationship Id="rId62" Type="http://schemas.openxmlformats.org/officeDocument/2006/relationships/hyperlink" Target="http://twitter.com/tavoer8/statuses/1502372533072502790" TargetMode="External"/><Relationship Id="rId61" Type="http://schemas.openxmlformats.org/officeDocument/2006/relationships/hyperlink" Target="http://pbs.twimg.com/profile_images/920001807753121793/qn-J3LIm_normal.jpg" TargetMode="External"/><Relationship Id="rId64" Type="http://schemas.openxmlformats.org/officeDocument/2006/relationships/hyperlink" Target="http://twitter.com/NomadWarMachine/statuses/1502371591971348482" TargetMode="External"/><Relationship Id="rId63" Type="http://schemas.openxmlformats.org/officeDocument/2006/relationships/hyperlink" Target="http://pbs.twimg.com/profile_images/1400799717357801482/2UGUAzD6_normal.png" TargetMode="External"/><Relationship Id="rId66" Type="http://schemas.openxmlformats.org/officeDocument/2006/relationships/hyperlink" Target="http://twitter.com/this0499154500/statuses/1502371388920934403" TargetMode="External"/><Relationship Id="rId65" Type="http://schemas.openxmlformats.org/officeDocument/2006/relationships/hyperlink" Target="http://pbs.twimg.com/profile_images/1443845612445839401/cczEDG9W_normal.jpg" TargetMode="External"/><Relationship Id="rId68" Type="http://schemas.openxmlformats.org/officeDocument/2006/relationships/hyperlink" Target="http://twitter.com/this0499154500/statuses/1502371388920934403" TargetMode="External"/><Relationship Id="rId67" Type="http://schemas.openxmlformats.org/officeDocument/2006/relationships/hyperlink" Target="http://pbs.twimg.com/profile_images/1443845612445839401/cczEDG9W_normal.jpg" TargetMode="External"/><Relationship Id="rId729" Type="http://schemas.openxmlformats.org/officeDocument/2006/relationships/hyperlink" Target="http://pbs.twimg.com/profile_images/878517414471897088/4UzVqIN1_normal.jpg" TargetMode="External"/><Relationship Id="rId728" Type="http://schemas.openxmlformats.org/officeDocument/2006/relationships/hyperlink" Target="http://twitter.com/Sara_Louize_/statuses/1470681480494039042" TargetMode="External"/><Relationship Id="rId60" Type="http://schemas.openxmlformats.org/officeDocument/2006/relationships/hyperlink" Target="http://twitter.com/suebecks/statuses/1502375055195529224" TargetMode="External"/><Relationship Id="rId723" Type="http://schemas.openxmlformats.org/officeDocument/2006/relationships/hyperlink" Target="http://pbs.twimg.com/profile_images/575966252998352896/LHg8rfrb_normal.png" TargetMode="External"/><Relationship Id="rId722" Type="http://schemas.openxmlformats.org/officeDocument/2006/relationships/hyperlink" Target="http://twitter.com/SolsticeCETL/statuses/1470687397834895364" TargetMode="External"/><Relationship Id="rId721" Type="http://schemas.openxmlformats.org/officeDocument/2006/relationships/hyperlink" Target="http://pbs.twimg.com/profile_images/444719379/SolsticeLogo_normal.jpg" TargetMode="External"/><Relationship Id="rId720" Type="http://schemas.openxmlformats.org/officeDocument/2006/relationships/hyperlink" Target="http://twitter.com/jsmljournal/statuses/1470687424338612230" TargetMode="External"/><Relationship Id="rId727" Type="http://schemas.openxmlformats.org/officeDocument/2006/relationships/hyperlink" Target="http://pbs.twimg.com/profile_images/1449627062164234241/cbIzzsNi_normal.jpg" TargetMode="External"/><Relationship Id="rId726" Type="http://schemas.openxmlformats.org/officeDocument/2006/relationships/hyperlink" Target="http://twitter.com/belld17/statuses/1470685133153964033" TargetMode="External"/><Relationship Id="rId725" Type="http://schemas.openxmlformats.org/officeDocument/2006/relationships/hyperlink" Target="http://pbs.twimg.com/profile_images/1103357355784318976/hBegLP4W_normal.png" TargetMode="External"/><Relationship Id="rId724" Type="http://schemas.openxmlformats.org/officeDocument/2006/relationships/hyperlink" Target="http://twitter.com/CLTatEHU/statuses/1470687350716088321" TargetMode="External"/><Relationship Id="rId69" Type="http://schemas.openxmlformats.org/officeDocument/2006/relationships/hyperlink" Target="http://pbs.twimg.com/profile_images/1270497708810395649/wf2v3Utn_normal.png" TargetMode="External"/><Relationship Id="rId51" Type="http://schemas.openxmlformats.org/officeDocument/2006/relationships/hyperlink" Target="http://pbs.twimg.com/profile_images/1443845612445839401/cczEDG9W_normal.jpg" TargetMode="External"/><Relationship Id="rId50" Type="http://schemas.openxmlformats.org/officeDocument/2006/relationships/hyperlink" Target="http://twitter.com/VirnaRossi/statuses/1504762637552439299" TargetMode="External"/><Relationship Id="rId53" Type="http://schemas.openxmlformats.org/officeDocument/2006/relationships/hyperlink" Target="http://pbs.twimg.com/profile_images/1443845612445839401/cczEDG9W_normal.jpg" TargetMode="External"/><Relationship Id="rId52" Type="http://schemas.openxmlformats.org/officeDocument/2006/relationships/hyperlink" Target="http://twitter.com/this0499154500/statuses/1504762092955439105" TargetMode="External"/><Relationship Id="rId55" Type="http://schemas.openxmlformats.org/officeDocument/2006/relationships/hyperlink" Target="http://pbs.twimg.com/profile_images/1443845612445839401/cczEDG9W_normal.jpg" TargetMode="External"/><Relationship Id="rId54" Type="http://schemas.openxmlformats.org/officeDocument/2006/relationships/hyperlink" Target="http://twitter.com/this0499154500/statuses/1504762092955439105" TargetMode="External"/><Relationship Id="rId57" Type="http://schemas.openxmlformats.org/officeDocument/2006/relationships/hyperlink" Target="http://pbs.twimg.com/profile_images/1103357355784318976/hBegLP4W_normal.png" TargetMode="External"/><Relationship Id="rId56" Type="http://schemas.openxmlformats.org/officeDocument/2006/relationships/hyperlink" Target="http://twitter.com/this0499154500/statuses/1502449981080444928" TargetMode="External"/><Relationship Id="rId719" Type="http://schemas.openxmlformats.org/officeDocument/2006/relationships/hyperlink" Target="http://pbs.twimg.com/profile_images/1428055360586321925/ObDaN5V8_normal.jpg" TargetMode="External"/><Relationship Id="rId718" Type="http://schemas.openxmlformats.org/officeDocument/2006/relationships/hyperlink" Target="http://twitter.com/scottturneruon/statuses/1470688889694265345" TargetMode="External"/><Relationship Id="rId717" Type="http://schemas.openxmlformats.org/officeDocument/2006/relationships/hyperlink" Target="http://pbs.twimg.com/profile_images/707234049144840195/oOSySzdy_normal.jpg" TargetMode="External"/><Relationship Id="rId712" Type="http://schemas.openxmlformats.org/officeDocument/2006/relationships/hyperlink" Target="http://twitter.com/scottturneruon/statuses/1470690113504092163" TargetMode="External"/><Relationship Id="rId711" Type="http://schemas.openxmlformats.org/officeDocument/2006/relationships/hyperlink" Target="http://pbs.twimg.com/profile_images/707234049144840195/oOSySzdy_normal.jpg" TargetMode="External"/><Relationship Id="rId710" Type="http://schemas.openxmlformats.org/officeDocument/2006/relationships/hyperlink" Target="http://twitter.com/scottturneruon/statuses/1470690163881914369" TargetMode="External"/><Relationship Id="rId716" Type="http://schemas.openxmlformats.org/officeDocument/2006/relationships/hyperlink" Target="http://twitter.com/NtuTilt/statuses/1470689926123511815" TargetMode="External"/><Relationship Id="rId715" Type="http://schemas.openxmlformats.org/officeDocument/2006/relationships/hyperlink" Target="http://pbs.twimg.com/profile_images/1059750498163703808/EKoyKkrI_normal.jpg" TargetMode="External"/><Relationship Id="rId714" Type="http://schemas.openxmlformats.org/officeDocument/2006/relationships/hyperlink" Target="http://twitter.com/NtuTilt/statuses/1470689926123511815" TargetMode="External"/><Relationship Id="rId713" Type="http://schemas.openxmlformats.org/officeDocument/2006/relationships/hyperlink" Target="http://pbs.twimg.com/profile_images/1059750498163703808/EKoyKkrI_normal.jpg" TargetMode="External"/><Relationship Id="rId59" Type="http://schemas.openxmlformats.org/officeDocument/2006/relationships/hyperlink" Target="http://pbs.twimg.com/profile_images/1169988780637528064/ZfOi1CD8_normal.jpg" TargetMode="External"/><Relationship Id="rId58" Type="http://schemas.openxmlformats.org/officeDocument/2006/relationships/hyperlink" Target="http://twitter.com/belld17/statuses/1502391282240532490" TargetMode="External"/><Relationship Id="rId590" Type="http://schemas.openxmlformats.org/officeDocument/2006/relationships/hyperlink" Target="http://twitter.com/ClariMichele/statuses/1470727559767805952" TargetMode="External"/><Relationship Id="rId107" Type="http://schemas.openxmlformats.org/officeDocument/2006/relationships/hyperlink" Target="http://pbs.twimg.com/profile_images/1494446412381175814/myCXQu7K_normal.jpg" TargetMode="External"/><Relationship Id="rId349" Type="http://schemas.openxmlformats.org/officeDocument/2006/relationships/hyperlink" Target="http://pbs.twimg.com/profile_images/683271231110561792/WzrON6qA_normal.jpg" TargetMode="External"/><Relationship Id="rId106" Type="http://schemas.openxmlformats.org/officeDocument/2006/relationships/hyperlink" Target="http://twitter.com/Enterpr94497903/statuses/1497228214535692302" TargetMode="External"/><Relationship Id="rId348" Type="http://schemas.openxmlformats.org/officeDocument/2006/relationships/hyperlink" Target="http://twitter.com/Reido2012/statuses/1470863110181470214" TargetMode="External"/><Relationship Id="rId105" Type="http://schemas.openxmlformats.org/officeDocument/2006/relationships/hyperlink" Target="http://pbs.twimg.com/profile_images/1494446412381175814/myCXQu7K_normal.jpg" TargetMode="External"/><Relationship Id="rId347" Type="http://schemas.openxmlformats.org/officeDocument/2006/relationships/hyperlink" Target="http://pbs.twimg.com/profile_images/683271231110561792/WzrON6qA_normal.jpg" TargetMode="External"/><Relationship Id="rId589" Type="http://schemas.openxmlformats.org/officeDocument/2006/relationships/hyperlink" Target="http://pbs.twimg.com/profile_images/504720989180026880/YNwc_Tbu_normal.jpeg" TargetMode="External"/><Relationship Id="rId104" Type="http://schemas.openxmlformats.org/officeDocument/2006/relationships/hyperlink" Target="http://twitter.com/scottturneruon/statuses/1497239502687023104" TargetMode="External"/><Relationship Id="rId346" Type="http://schemas.openxmlformats.org/officeDocument/2006/relationships/hyperlink" Target="http://twitter.com/SFaulknerPandO/statuses/1470863140590137356" TargetMode="External"/><Relationship Id="rId588" Type="http://schemas.openxmlformats.org/officeDocument/2006/relationships/hyperlink" Target="http://twitter.com/ClariMichele/statuses/1470727559767805952" TargetMode="External"/><Relationship Id="rId109" Type="http://schemas.openxmlformats.org/officeDocument/2006/relationships/hyperlink" Target="http://pbs.twimg.com/profile_images/878517414471897088/4UzVqIN1_normal.jpg" TargetMode="External"/><Relationship Id="rId108" Type="http://schemas.openxmlformats.org/officeDocument/2006/relationships/hyperlink" Target="http://twitter.com/Enterpr94497903/statuses/1497228214535692302" TargetMode="External"/><Relationship Id="rId341" Type="http://schemas.openxmlformats.org/officeDocument/2006/relationships/hyperlink" Target="http://pbs.twimg.com/profile_images/920001807753121793/qn-J3LIm_normal.jpg" TargetMode="External"/><Relationship Id="rId583" Type="http://schemas.openxmlformats.org/officeDocument/2006/relationships/hyperlink" Target="http://pbs.twimg.com/profile_images/1468601579674685445/L6r2t52x_normal.jpg" TargetMode="External"/><Relationship Id="rId340" Type="http://schemas.openxmlformats.org/officeDocument/2006/relationships/hyperlink" Target="http://twitter.com/NomadWarMachine/statuses/1470872458483937286" TargetMode="External"/><Relationship Id="rId582" Type="http://schemas.openxmlformats.org/officeDocument/2006/relationships/hyperlink" Target="http://twitter.com/SFaulknerPandO/statuses/1470727961376657412" TargetMode="External"/><Relationship Id="rId581" Type="http://schemas.openxmlformats.org/officeDocument/2006/relationships/hyperlink" Target="http://pbs.twimg.com/profile_images/878517414471897088/4UzVqIN1_normal.jpg" TargetMode="External"/><Relationship Id="rId580" Type="http://schemas.openxmlformats.org/officeDocument/2006/relationships/hyperlink" Target="http://twitter.com/SFaulknerPandO/statuses/1470728124077944832" TargetMode="External"/><Relationship Id="rId103" Type="http://schemas.openxmlformats.org/officeDocument/2006/relationships/hyperlink" Target="http://pbs.twimg.com/profile_images/707234049144840195/oOSySzdy_normal.jpg" TargetMode="External"/><Relationship Id="rId345" Type="http://schemas.openxmlformats.org/officeDocument/2006/relationships/hyperlink" Target="http://pbs.twimg.com/profile_images/878517414471897088/4UzVqIN1_normal.jpg" TargetMode="External"/><Relationship Id="rId587" Type="http://schemas.openxmlformats.org/officeDocument/2006/relationships/hyperlink" Target="http://pbs.twimg.com/profile_images/504720989180026880/YNwc_Tbu_normal.jpeg" TargetMode="External"/><Relationship Id="rId102" Type="http://schemas.openxmlformats.org/officeDocument/2006/relationships/hyperlink" Target="http://twitter.com/belld17/statuses/1497261447986003977" TargetMode="External"/><Relationship Id="rId344" Type="http://schemas.openxmlformats.org/officeDocument/2006/relationships/hyperlink" Target="http://twitter.com/superteamup/statuses/1470863154775310349" TargetMode="External"/><Relationship Id="rId586" Type="http://schemas.openxmlformats.org/officeDocument/2006/relationships/hyperlink" Target="http://twitter.com/suebecks/statuses/1470727600981041152" TargetMode="External"/><Relationship Id="rId101" Type="http://schemas.openxmlformats.org/officeDocument/2006/relationships/hyperlink" Target="http://pbs.twimg.com/profile_images/1103357355784318976/hBegLP4W_normal.png" TargetMode="External"/><Relationship Id="rId343" Type="http://schemas.openxmlformats.org/officeDocument/2006/relationships/hyperlink" Target="http://pbs.twimg.com/profile_images/1458377290333700096/oTDRXLA3_normal.jpg" TargetMode="External"/><Relationship Id="rId585" Type="http://schemas.openxmlformats.org/officeDocument/2006/relationships/hyperlink" Target="http://pbs.twimg.com/profile_images/1169988780637528064/ZfOi1CD8_normal.jpg" TargetMode="External"/><Relationship Id="rId100" Type="http://schemas.openxmlformats.org/officeDocument/2006/relationships/hyperlink" Target="http://twitter.com/tavoer8/statuses/1497317435728293891" TargetMode="External"/><Relationship Id="rId342" Type="http://schemas.openxmlformats.org/officeDocument/2006/relationships/hyperlink" Target="http://twitter.com/tavoer8/statuses/1470872259241910279" TargetMode="External"/><Relationship Id="rId584" Type="http://schemas.openxmlformats.org/officeDocument/2006/relationships/hyperlink" Target="http://twitter.com/dataeducata/statuses/1470727882481750027" TargetMode="External"/><Relationship Id="rId338" Type="http://schemas.openxmlformats.org/officeDocument/2006/relationships/hyperlink" Target="http://twitter.com/EduBot_HE/statuses/1470874159429439496" TargetMode="External"/><Relationship Id="rId337" Type="http://schemas.openxmlformats.org/officeDocument/2006/relationships/hyperlink" Target="http://pbs.twimg.com/profile_images/811626867803455488/HfJAYECJ_normal.jpg" TargetMode="External"/><Relationship Id="rId579" Type="http://schemas.openxmlformats.org/officeDocument/2006/relationships/hyperlink" Target="http://pbs.twimg.com/profile_images/878517414471897088/4UzVqIN1_normal.jpg" TargetMode="External"/><Relationship Id="rId336" Type="http://schemas.openxmlformats.org/officeDocument/2006/relationships/hyperlink" Target="http://twitter.com/EduBot_HE/statuses/1470874159429439496" TargetMode="External"/><Relationship Id="rId578" Type="http://schemas.openxmlformats.org/officeDocument/2006/relationships/hyperlink" Target="http://twitter.com/SFaulknerPandO/statuses/1470728133531820034" TargetMode="External"/><Relationship Id="rId335" Type="http://schemas.openxmlformats.org/officeDocument/2006/relationships/hyperlink" Target="http://pbs.twimg.com/profile_images/811626867803455488/HfJAYECJ_normal.jpg" TargetMode="External"/><Relationship Id="rId577" Type="http://schemas.openxmlformats.org/officeDocument/2006/relationships/hyperlink" Target="http://pbs.twimg.com/profile_images/878517414471897088/4UzVqIN1_normal.jpg" TargetMode="External"/><Relationship Id="rId339" Type="http://schemas.openxmlformats.org/officeDocument/2006/relationships/hyperlink" Target="http://pbs.twimg.com/profile_images/1400799717357801482/2UGUAzD6_normal.png" TargetMode="External"/><Relationship Id="rId330" Type="http://schemas.openxmlformats.org/officeDocument/2006/relationships/hyperlink" Target="http://twitter.com/tavoer8/statuses/1470880831677911046" TargetMode="External"/><Relationship Id="rId572" Type="http://schemas.openxmlformats.org/officeDocument/2006/relationships/hyperlink" Target="http://twitter.com/SFaulknerPandO/statuses/1470729152558993419" TargetMode="External"/><Relationship Id="rId571" Type="http://schemas.openxmlformats.org/officeDocument/2006/relationships/hyperlink" Target="http://pbs.twimg.com/profile_images/878517414471897088/4UzVqIN1_normal.jpg" TargetMode="External"/><Relationship Id="rId570" Type="http://schemas.openxmlformats.org/officeDocument/2006/relationships/hyperlink" Target="http://twitter.com/SFaulknerPandO/statuses/1470729157806067717" TargetMode="External"/><Relationship Id="rId334" Type="http://schemas.openxmlformats.org/officeDocument/2006/relationships/hyperlink" Target="http://twitter.com/tavoer8/statuses/1470875708998230016" TargetMode="External"/><Relationship Id="rId576" Type="http://schemas.openxmlformats.org/officeDocument/2006/relationships/hyperlink" Target="http://twitter.com/DrLeeCoutts/statuses/1470728301245255688" TargetMode="External"/><Relationship Id="rId333" Type="http://schemas.openxmlformats.org/officeDocument/2006/relationships/hyperlink" Target="http://pbs.twimg.com/profile_images/920001807753121793/qn-J3LIm_normal.jpg" TargetMode="External"/><Relationship Id="rId575" Type="http://schemas.openxmlformats.org/officeDocument/2006/relationships/hyperlink" Target="http://pbs.twimg.com/profile_images/1140676155009359872/5PsNvvp2_normal.jpg" TargetMode="External"/><Relationship Id="rId332" Type="http://schemas.openxmlformats.org/officeDocument/2006/relationships/hyperlink" Target="http://twitter.com/tavoer8/statuses/1470878815299715073" TargetMode="External"/><Relationship Id="rId574" Type="http://schemas.openxmlformats.org/officeDocument/2006/relationships/hyperlink" Target="http://twitter.com/vrodes/statuses/1470728902515511301" TargetMode="External"/><Relationship Id="rId331" Type="http://schemas.openxmlformats.org/officeDocument/2006/relationships/hyperlink" Target="http://pbs.twimg.com/profile_images/920001807753121793/qn-J3LIm_normal.jpg" TargetMode="External"/><Relationship Id="rId573" Type="http://schemas.openxmlformats.org/officeDocument/2006/relationships/hyperlink" Target="http://pbs.twimg.com/profile_images/1454459426014965763/8b6jYzNH_normal.jpg" TargetMode="External"/><Relationship Id="rId370" Type="http://schemas.openxmlformats.org/officeDocument/2006/relationships/hyperlink" Target="http://twitter.com/WarwickLanguage/statuses/1470846542647017474" TargetMode="External"/><Relationship Id="rId129" Type="http://schemas.openxmlformats.org/officeDocument/2006/relationships/hyperlink" Target="http://pbs.twimg.com/profile_images/1400799717357801482/2UGUAzD6_normal.png" TargetMode="External"/><Relationship Id="rId128" Type="http://schemas.openxmlformats.org/officeDocument/2006/relationships/hyperlink" Target="http://twitter.com/scottturneruon/statuses/1482075009086595076" TargetMode="External"/><Relationship Id="rId127" Type="http://schemas.openxmlformats.org/officeDocument/2006/relationships/hyperlink" Target="http://pbs.twimg.com/profile_images/707234049144840195/oOSySzdy_normal.jpg" TargetMode="External"/><Relationship Id="rId369" Type="http://schemas.openxmlformats.org/officeDocument/2006/relationships/hyperlink" Target="http://pbs.twimg.com/profile_images/1275476094288826368/NcMX1e4T_normal.jpg" TargetMode="External"/><Relationship Id="rId126" Type="http://schemas.openxmlformats.org/officeDocument/2006/relationships/hyperlink" Target="http://twitter.com/this0499154500/statuses/1482076176919236616" TargetMode="External"/><Relationship Id="rId368" Type="http://schemas.openxmlformats.org/officeDocument/2006/relationships/hyperlink" Target="http://twitter.com/belld17/statuses/1470855486538924043" TargetMode="External"/><Relationship Id="rId121" Type="http://schemas.openxmlformats.org/officeDocument/2006/relationships/hyperlink" Target="http://pbs.twimg.com/profile_images/1443845612445839401/cczEDG9W_normal.jpg" TargetMode="External"/><Relationship Id="rId363" Type="http://schemas.openxmlformats.org/officeDocument/2006/relationships/hyperlink" Target="http://pbs.twimg.com/profile_images/878517414471897088/4UzVqIN1_normal.jpg" TargetMode="External"/><Relationship Id="rId120" Type="http://schemas.openxmlformats.org/officeDocument/2006/relationships/hyperlink" Target="http://twitter.com/this0499154500/statuses/1489680570300907524" TargetMode="External"/><Relationship Id="rId362" Type="http://schemas.openxmlformats.org/officeDocument/2006/relationships/hyperlink" Target="http://twitter.com/SFaulknerPandO/statuses/1470856776056725504" TargetMode="External"/><Relationship Id="rId361" Type="http://schemas.openxmlformats.org/officeDocument/2006/relationships/hyperlink" Target="http://pbs.twimg.com/profile_images/878517414471897088/4UzVqIN1_normal.jpg" TargetMode="External"/><Relationship Id="rId360" Type="http://schemas.openxmlformats.org/officeDocument/2006/relationships/hyperlink" Target="http://twitter.com/SFaulknerPandO/statuses/1470856821879541765" TargetMode="External"/><Relationship Id="rId125" Type="http://schemas.openxmlformats.org/officeDocument/2006/relationships/hyperlink" Target="http://pbs.twimg.com/profile_images/1443845612445839401/cczEDG9W_normal.jpg" TargetMode="External"/><Relationship Id="rId367" Type="http://schemas.openxmlformats.org/officeDocument/2006/relationships/hyperlink" Target="http://pbs.twimg.com/profile_images/1103357355784318976/hBegLP4W_normal.png" TargetMode="External"/><Relationship Id="rId124" Type="http://schemas.openxmlformats.org/officeDocument/2006/relationships/hyperlink" Target="http://twitter.com/SocMedHE/statuses/1482104809113145349" TargetMode="External"/><Relationship Id="rId366" Type="http://schemas.openxmlformats.org/officeDocument/2006/relationships/hyperlink" Target="http://twitter.com/SFaulknerPandO/statuses/1470856255900106760" TargetMode="External"/><Relationship Id="rId123" Type="http://schemas.openxmlformats.org/officeDocument/2006/relationships/hyperlink" Target="http://pbs.twimg.com/profile_images/1314651238844243975/eUXY1EPw_normal.jpg" TargetMode="External"/><Relationship Id="rId365" Type="http://schemas.openxmlformats.org/officeDocument/2006/relationships/hyperlink" Target="http://pbs.twimg.com/profile_images/878517414471897088/4UzVqIN1_normal.jpg" TargetMode="External"/><Relationship Id="rId122" Type="http://schemas.openxmlformats.org/officeDocument/2006/relationships/hyperlink" Target="http://twitter.com/this0499154500/statuses/1484522443951722496" TargetMode="External"/><Relationship Id="rId364" Type="http://schemas.openxmlformats.org/officeDocument/2006/relationships/hyperlink" Target="http://twitter.com/SFaulknerPandO/statuses/1470856755869532162" TargetMode="External"/><Relationship Id="rId95" Type="http://schemas.openxmlformats.org/officeDocument/2006/relationships/hyperlink" Target="http://pbs.twimg.com/profile_images/1443845612445839401/cczEDG9W_normal.jpg" TargetMode="External"/><Relationship Id="rId94" Type="http://schemas.openxmlformats.org/officeDocument/2006/relationships/hyperlink" Target="http://twitter.com/scottturneruon/statuses/1498606717537562624" TargetMode="External"/><Relationship Id="rId97" Type="http://schemas.openxmlformats.org/officeDocument/2006/relationships/hyperlink" Target="http://pbs.twimg.com/profile_images/1443845612445839401/cczEDG9W_normal.jpg" TargetMode="External"/><Relationship Id="rId96" Type="http://schemas.openxmlformats.org/officeDocument/2006/relationships/hyperlink" Target="http://twitter.com/this0499154500/statuses/1498593295982866434" TargetMode="External"/><Relationship Id="rId99" Type="http://schemas.openxmlformats.org/officeDocument/2006/relationships/hyperlink" Target="http://pbs.twimg.com/profile_images/920001807753121793/qn-J3LIm_normal.jpg" TargetMode="External"/><Relationship Id="rId98" Type="http://schemas.openxmlformats.org/officeDocument/2006/relationships/hyperlink" Target="http://twitter.com/this0499154500/statuses/1498593295982866434" TargetMode="External"/><Relationship Id="rId91" Type="http://schemas.openxmlformats.org/officeDocument/2006/relationships/hyperlink" Target="http://pbs.twimg.com/profile_images/1314651238844243975/eUXY1EPw_normal.jpg" TargetMode="External"/><Relationship Id="rId90" Type="http://schemas.openxmlformats.org/officeDocument/2006/relationships/hyperlink" Target="http://twitter.com/tavoer8/statuses/1498737199063474185" TargetMode="External"/><Relationship Id="rId93" Type="http://schemas.openxmlformats.org/officeDocument/2006/relationships/hyperlink" Target="http://pbs.twimg.com/profile_images/707234049144840195/oOSySzdy_normal.jpg" TargetMode="External"/><Relationship Id="rId92" Type="http://schemas.openxmlformats.org/officeDocument/2006/relationships/hyperlink" Target="http://twitter.com/SocMedHE/statuses/1498685374129971214" TargetMode="External"/><Relationship Id="rId118" Type="http://schemas.openxmlformats.org/officeDocument/2006/relationships/hyperlink" Target="http://twitter.com/SocMedHE/statuses/1490654726832152578" TargetMode="External"/><Relationship Id="rId117" Type="http://schemas.openxmlformats.org/officeDocument/2006/relationships/hyperlink" Target="http://pbs.twimg.com/profile_images/1314651238844243975/eUXY1EPw_normal.jpg" TargetMode="External"/><Relationship Id="rId359" Type="http://schemas.openxmlformats.org/officeDocument/2006/relationships/hyperlink" Target="http://pbs.twimg.com/profile_images/878517414471897088/4UzVqIN1_normal.jpg" TargetMode="External"/><Relationship Id="rId116" Type="http://schemas.openxmlformats.org/officeDocument/2006/relationships/hyperlink" Target="http://twitter.com/scottturneruon/statuses/1490749301596819461" TargetMode="External"/><Relationship Id="rId358" Type="http://schemas.openxmlformats.org/officeDocument/2006/relationships/hyperlink" Target="http://twitter.com/SFaulknerPandO/statuses/1470857648656502794" TargetMode="External"/><Relationship Id="rId115" Type="http://schemas.openxmlformats.org/officeDocument/2006/relationships/hyperlink" Target="http://pbs.twimg.com/profile_images/707234049144840195/oOSySzdy_normal.jpg" TargetMode="External"/><Relationship Id="rId357" Type="http://schemas.openxmlformats.org/officeDocument/2006/relationships/hyperlink" Target="http://pbs.twimg.com/profile_images/878517414471897088/4UzVqIN1_normal.jpg" TargetMode="External"/><Relationship Id="rId599" Type="http://schemas.openxmlformats.org/officeDocument/2006/relationships/hyperlink" Target="http://pbs.twimg.com/profile_images/1314651238844243975/eUXY1EPw_normal.jpg" TargetMode="External"/><Relationship Id="rId119" Type="http://schemas.openxmlformats.org/officeDocument/2006/relationships/hyperlink" Target="http://pbs.twimg.com/profile_images/1443845612445839401/cczEDG9W_normal.jpg" TargetMode="External"/><Relationship Id="rId110" Type="http://schemas.openxmlformats.org/officeDocument/2006/relationships/hyperlink" Target="http://twitter.com/SFaulknerPandO/statuses/1490945627211309059" TargetMode="External"/><Relationship Id="rId352" Type="http://schemas.openxmlformats.org/officeDocument/2006/relationships/hyperlink" Target="http://twitter.com/scottturneruon/statuses/1470858190413864965" TargetMode="External"/><Relationship Id="rId594" Type="http://schemas.openxmlformats.org/officeDocument/2006/relationships/hyperlink" Target="http://twitter.com/cuthbert_kate/statuses/1470726692343889920" TargetMode="External"/><Relationship Id="rId351" Type="http://schemas.openxmlformats.org/officeDocument/2006/relationships/hyperlink" Target="http://pbs.twimg.com/profile_images/707234049144840195/oOSySzdy_normal.jpg" TargetMode="External"/><Relationship Id="rId593" Type="http://schemas.openxmlformats.org/officeDocument/2006/relationships/hyperlink" Target="http://pbs.twimg.com/profile_images/1393222869447020545/n0KykKqK_normal.jpg" TargetMode="External"/><Relationship Id="rId350" Type="http://schemas.openxmlformats.org/officeDocument/2006/relationships/hyperlink" Target="http://twitter.com/Reido2012/statuses/1470863110181470214" TargetMode="External"/><Relationship Id="rId592" Type="http://schemas.openxmlformats.org/officeDocument/2006/relationships/hyperlink" Target="http://twitter.com/verenanz/statuses/1470726936292904973" TargetMode="External"/><Relationship Id="rId591" Type="http://schemas.openxmlformats.org/officeDocument/2006/relationships/hyperlink" Target="http://pbs.twimg.com/profile_images/746774582091100160/MHg_TXgm_normal.jpg" TargetMode="External"/><Relationship Id="rId114" Type="http://schemas.openxmlformats.org/officeDocument/2006/relationships/hyperlink" Target="http://twitter.com/this0499154500/statuses/1490764320036245509" TargetMode="External"/><Relationship Id="rId356" Type="http://schemas.openxmlformats.org/officeDocument/2006/relationships/hyperlink" Target="http://twitter.com/scottturneruon/statuses/1470857950122201089" TargetMode="External"/><Relationship Id="rId598" Type="http://schemas.openxmlformats.org/officeDocument/2006/relationships/hyperlink" Target="http://twitter.com/SocMedHE/statuses/1470725780737044483" TargetMode="External"/><Relationship Id="rId113" Type="http://schemas.openxmlformats.org/officeDocument/2006/relationships/hyperlink" Target="http://pbs.twimg.com/profile_images/1443845612445839401/cczEDG9W_normal.jpg" TargetMode="External"/><Relationship Id="rId355" Type="http://schemas.openxmlformats.org/officeDocument/2006/relationships/hyperlink" Target="http://pbs.twimg.com/profile_images/707234049144840195/oOSySzdy_normal.jpg" TargetMode="External"/><Relationship Id="rId597" Type="http://schemas.openxmlformats.org/officeDocument/2006/relationships/hyperlink" Target="http://pbs.twimg.com/profile_images/1314651238844243975/eUXY1EPw_normal.jpg" TargetMode="External"/><Relationship Id="rId112" Type="http://schemas.openxmlformats.org/officeDocument/2006/relationships/hyperlink" Target="http://twitter.com/tavoer8/statuses/1490939465946525696" TargetMode="External"/><Relationship Id="rId354" Type="http://schemas.openxmlformats.org/officeDocument/2006/relationships/hyperlink" Target="http://twitter.com/scottturneruon/statuses/1470858112345149440" TargetMode="External"/><Relationship Id="rId596" Type="http://schemas.openxmlformats.org/officeDocument/2006/relationships/hyperlink" Target="http://twitter.com/SocMedHE/statuses/1470726089765015559" TargetMode="External"/><Relationship Id="rId111" Type="http://schemas.openxmlformats.org/officeDocument/2006/relationships/hyperlink" Target="http://pbs.twimg.com/profile_images/920001807753121793/qn-J3LIm_normal.jpg" TargetMode="External"/><Relationship Id="rId353" Type="http://schemas.openxmlformats.org/officeDocument/2006/relationships/hyperlink" Target="http://pbs.twimg.com/profile_images/707234049144840195/oOSySzdy_normal.jpg" TargetMode="External"/><Relationship Id="rId595" Type="http://schemas.openxmlformats.org/officeDocument/2006/relationships/hyperlink" Target="http://pbs.twimg.com/profile_images/1314651238844243975/eUXY1EPw_normal.jpg" TargetMode="External"/><Relationship Id="rId305" Type="http://schemas.openxmlformats.org/officeDocument/2006/relationships/hyperlink" Target="http://pbs.twimg.com/profile_images/444719379/SolsticeLogo_normal.jpg" TargetMode="External"/><Relationship Id="rId547" Type="http://schemas.openxmlformats.org/officeDocument/2006/relationships/hyperlink" Target="http://pbs.twimg.com/profile_images/1059750498163703808/EKoyKkrI_normal.jpg" TargetMode="External"/><Relationship Id="rId789" Type="http://schemas.openxmlformats.org/officeDocument/2006/relationships/hyperlink" Target="http://pbs.twimg.com/profile_images/1314651238844243975/eUXY1EPw_normal.jpg" TargetMode="External"/><Relationship Id="rId304" Type="http://schemas.openxmlformats.org/officeDocument/2006/relationships/hyperlink" Target="http://twitter.com/SFaulknerPandO/statuses/1470890622466801668" TargetMode="External"/><Relationship Id="rId546" Type="http://schemas.openxmlformats.org/officeDocument/2006/relationships/hyperlink" Target="http://twitter.com/NtuTilt/statuses/1470733590619115525" TargetMode="External"/><Relationship Id="rId788" Type="http://schemas.openxmlformats.org/officeDocument/2006/relationships/hyperlink" Target="http://twitter.com/SFaulknerPandO/statuses/1470362026924982273" TargetMode="External"/><Relationship Id="rId303" Type="http://schemas.openxmlformats.org/officeDocument/2006/relationships/hyperlink" Target="http://pbs.twimg.com/profile_images/878517414471897088/4UzVqIN1_normal.jpg" TargetMode="External"/><Relationship Id="rId545" Type="http://schemas.openxmlformats.org/officeDocument/2006/relationships/hyperlink" Target="http://pbs.twimg.com/profile_images/1059750498163703808/EKoyKkrI_normal.jpg" TargetMode="External"/><Relationship Id="rId787" Type="http://schemas.openxmlformats.org/officeDocument/2006/relationships/hyperlink" Target="http://pbs.twimg.com/profile_images/878517414471897088/4UzVqIN1_normal.jpg" TargetMode="External"/><Relationship Id="rId302" Type="http://schemas.openxmlformats.org/officeDocument/2006/relationships/hyperlink" Target="http://twitter.com/Gabby3_3_3/statuses/1470891867277606923" TargetMode="External"/><Relationship Id="rId544" Type="http://schemas.openxmlformats.org/officeDocument/2006/relationships/hyperlink" Target="http://twitter.com/johannafunk1/statuses/1470734696053035013" TargetMode="External"/><Relationship Id="rId786" Type="http://schemas.openxmlformats.org/officeDocument/2006/relationships/hyperlink" Target="http://twitter.com/SFaulknerPandO/statuses/1470362055916113921" TargetMode="External"/><Relationship Id="rId309" Type="http://schemas.openxmlformats.org/officeDocument/2006/relationships/hyperlink" Target="http://pbs.twimg.com/profile_images/878517414471897088/4UzVqIN1_normal.jpg" TargetMode="External"/><Relationship Id="rId308" Type="http://schemas.openxmlformats.org/officeDocument/2006/relationships/hyperlink" Target="http://twitter.com/NTRepository/statuses/1470890534617194497" TargetMode="External"/><Relationship Id="rId307" Type="http://schemas.openxmlformats.org/officeDocument/2006/relationships/hyperlink" Target="http://pbs.twimg.com/profile_images/1270497708810395649/wf2v3Utn_normal.png" TargetMode="External"/><Relationship Id="rId549" Type="http://schemas.openxmlformats.org/officeDocument/2006/relationships/hyperlink" Target="http://pbs.twimg.com/profile_images/1455566645162827777/1la4QrqY_normal.jpg" TargetMode="External"/><Relationship Id="rId306" Type="http://schemas.openxmlformats.org/officeDocument/2006/relationships/hyperlink" Target="http://twitter.com/SolsticeCETL/statuses/1470890601596047364" TargetMode="External"/><Relationship Id="rId548" Type="http://schemas.openxmlformats.org/officeDocument/2006/relationships/hyperlink" Target="http://twitter.com/NtuTilt/statuses/1470732976929624075" TargetMode="External"/><Relationship Id="rId781" Type="http://schemas.openxmlformats.org/officeDocument/2006/relationships/hyperlink" Target="http://pbs.twimg.com/profile_images/1455566645162827777/1la4QrqY_normal.jpg" TargetMode="External"/><Relationship Id="rId780" Type="http://schemas.openxmlformats.org/officeDocument/2006/relationships/hyperlink" Target="http://twitter.com/scottturneruon/statuses/1470397653842333700" TargetMode="External"/><Relationship Id="rId301" Type="http://schemas.openxmlformats.org/officeDocument/2006/relationships/hyperlink" Target="http://pbs.twimg.com/profile_images/1394322820834996225/0CikoDAB_normal.jpg" TargetMode="External"/><Relationship Id="rId543" Type="http://schemas.openxmlformats.org/officeDocument/2006/relationships/hyperlink" Target="http://pbs.twimg.com/profile_images/1307141119029817345/ybTTH4v4_normal.jpg" TargetMode="External"/><Relationship Id="rId785" Type="http://schemas.openxmlformats.org/officeDocument/2006/relationships/hyperlink" Target="http://pbs.twimg.com/profile_images/878517414471897088/4UzVqIN1_normal.jpg" TargetMode="External"/><Relationship Id="rId300" Type="http://schemas.openxmlformats.org/officeDocument/2006/relationships/hyperlink" Target="http://twitter.com/SocMedHE/statuses/1470892570716819459" TargetMode="External"/><Relationship Id="rId542" Type="http://schemas.openxmlformats.org/officeDocument/2006/relationships/hyperlink" Target="http://twitter.com/alexgspiers/statuses/1470734906707918848" TargetMode="External"/><Relationship Id="rId784" Type="http://schemas.openxmlformats.org/officeDocument/2006/relationships/hyperlink" Target="http://twitter.com/clairemtimmins/statuses/1470372054860017667" TargetMode="External"/><Relationship Id="rId541" Type="http://schemas.openxmlformats.org/officeDocument/2006/relationships/hyperlink" Target="http://pbs.twimg.com/profile_images/1455566645162827777/1la4QrqY_normal.jpg" TargetMode="External"/><Relationship Id="rId783" Type="http://schemas.openxmlformats.org/officeDocument/2006/relationships/hyperlink" Target="http://pbs.twimg.com/profile_images/901140924780118016/aoNFv3HW_normal.jpg" TargetMode="External"/><Relationship Id="rId540" Type="http://schemas.openxmlformats.org/officeDocument/2006/relationships/hyperlink" Target="http://twitter.com/alexgspiers/statuses/1470734917973721094" TargetMode="External"/><Relationship Id="rId782" Type="http://schemas.openxmlformats.org/officeDocument/2006/relationships/hyperlink" Target="http://twitter.com/alexgspiers/statuses/1470373749602017283" TargetMode="External"/><Relationship Id="rId536" Type="http://schemas.openxmlformats.org/officeDocument/2006/relationships/hyperlink" Target="http://twitter.com/hopkinsdavid/statuses/1470739288761552896" TargetMode="External"/><Relationship Id="rId778" Type="http://schemas.openxmlformats.org/officeDocument/2006/relationships/hyperlink" Target="http://twitter.com/baaanedict/statuses/1470398079270625280" TargetMode="External"/><Relationship Id="rId535" Type="http://schemas.openxmlformats.org/officeDocument/2006/relationships/hyperlink" Target="http://pbs.twimg.com/profile_images/1288166821909200900/BWP5Ee38_normal.jpg" TargetMode="External"/><Relationship Id="rId777" Type="http://schemas.openxmlformats.org/officeDocument/2006/relationships/hyperlink" Target="http://pbs.twimg.com/profile_images/987430781655109632/8RyhQqng_normal.jpg" TargetMode="External"/><Relationship Id="rId534" Type="http://schemas.openxmlformats.org/officeDocument/2006/relationships/hyperlink" Target="http://twitter.com/scottturneruon/statuses/1470739362686156810" TargetMode="External"/><Relationship Id="rId776" Type="http://schemas.openxmlformats.org/officeDocument/2006/relationships/hyperlink" Target="http://twitter.com/jnyrose/statuses/1470398447090032660" TargetMode="External"/><Relationship Id="rId533" Type="http://schemas.openxmlformats.org/officeDocument/2006/relationships/hyperlink" Target="http://pbs.twimg.com/profile_images/707234049144840195/oOSySzdy_normal.jpg" TargetMode="External"/><Relationship Id="rId775" Type="http://schemas.openxmlformats.org/officeDocument/2006/relationships/hyperlink" Target="http://pbs.twimg.com/profile_images/1446087753180012546/Deb_1J0b_normal.jpg" TargetMode="External"/><Relationship Id="rId539" Type="http://schemas.openxmlformats.org/officeDocument/2006/relationships/hyperlink" Target="http://pbs.twimg.com/profile_images/1455566645162827777/1la4QrqY_normal.jpg" TargetMode="External"/><Relationship Id="rId538" Type="http://schemas.openxmlformats.org/officeDocument/2006/relationships/hyperlink" Target="http://twitter.com/hopkinsdavid/statuses/1470739288761552896" TargetMode="External"/><Relationship Id="rId537" Type="http://schemas.openxmlformats.org/officeDocument/2006/relationships/hyperlink" Target="http://pbs.twimg.com/profile_images/1288166821909200900/BWP5Ee38_normal.jpg" TargetMode="External"/><Relationship Id="rId779" Type="http://schemas.openxmlformats.org/officeDocument/2006/relationships/hyperlink" Target="http://pbs.twimg.com/profile_images/707234049144840195/oOSySzdy_normal.jpg" TargetMode="External"/><Relationship Id="rId770" Type="http://schemas.openxmlformats.org/officeDocument/2006/relationships/hyperlink" Target="http://twitter.com/Sarah__Hallam/statuses/1470458532285890567" TargetMode="External"/><Relationship Id="rId532" Type="http://schemas.openxmlformats.org/officeDocument/2006/relationships/hyperlink" Target="http://twitter.com/scottturneruon/statuses/1470739385016631300" TargetMode="External"/><Relationship Id="rId774" Type="http://schemas.openxmlformats.org/officeDocument/2006/relationships/hyperlink" Target="http://twitter.com/neilwithnell/statuses/1470449081361260552" TargetMode="External"/><Relationship Id="rId531" Type="http://schemas.openxmlformats.org/officeDocument/2006/relationships/hyperlink" Target="http://pbs.twimg.com/profile_images/707234049144840195/oOSySzdy_normal.jpg" TargetMode="External"/><Relationship Id="rId773" Type="http://schemas.openxmlformats.org/officeDocument/2006/relationships/hyperlink" Target="http://pbs.twimg.com/profile_images/3230210603/cfc48af828b67bcb8c8f75f46701f929_normal.jpeg" TargetMode="External"/><Relationship Id="rId530" Type="http://schemas.openxmlformats.org/officeDocument/2006/relationships/hyperlink" Target="http://twitter.com/scottturneruon/statuses/1470739738407677954" TargetMode="External"/><Relationship Id="rId772" Type="http://schemas.openxmlformats.org/officeDocument/2006/relationships/hyperlink" Target="http://twitter.com/dilla_davis/statuses/1470456079687503872" TargetMode="External"/><Relationship Id="rId771" Type="http://schemas.openxmlformats.org/officeDocument/2006/relationships/hyperlink" Target="http://pbs.twimg.com/profile_images/612231301651935236/MFtCo__b_normal.jpg" TargetMode="External"/><Relationship Id="rId327" Type="http://schemas.openxmlformats.org/officeDocument/2006/relationships/hyperlink" Target="http://pbs.twimg.com/profile_images/878517414471897088/4UzVqIN1_normal.jpg" TargetMode="External"/><Relationship Id="rId569" Type="http://schemas.openxmlformats.org/officeDocument/2006/relationships/hyperlink" Target="http://pbs.twimg.com/profile_images/878517414471897088/4UzVqIN1_normal.jpg" TargetMode="External"/><Relationship Id="rId326" Type="http://schemas.openxmlformats.org/officeDocument/2006/relationships/hyperlink" Target="http://twitter.com/suebecks/statuses/1470883809553960970" TargetMode="External"/><Relationship Id="rId568" Type="http://schemas.openxmlformats.org/officeDocument/2006/relationships/hyperlink" Target="http://twitter.com/suebecks/statuses/1470729203817619459" TargetMode="External"/><Relationship Id="rId325" Type="http://schemas.openxmlformats.org/officeDocument/2006/relationships/hyperlink" Target="http://pbs.twimg.com/profile_images/1169988780637528064/ZfOi1CD8_normal.jpg" TargetMode="External"/><Relationship Id="rId567" Type="http://schemas.openxmlformats.org/officeDocument/2006/relationships/hyperlink" Target="http://pbs.twimg.com/profile_images/1169988780637528064/ZfOi1CD8_normal.jpg" TargetMode="External"/><Relationship Id="rId324" Type="http://schemas.openxmlformats.org/officeDocument/2006/relationships/hyperlink" Target="http://twitter.com/SFaulknerPandO/statuses/1470883939216674820" TargetMode="External"/><Relationship Id="rId566" Type="http://schemas.openxmlformats.org/officeDocument/2006/relationships/hyperlink" Target="http://twitter.com/LivHopeLT/statuses/1470729736620023813" TargetMode="External"/><Relationship Id="rId329" Type="http://schemas.openxmlformats.org/officeDocument/2006/relationships/hyperlink" Target="http://pbs.twimg.com/profile_images/920001807753121793/qn-J3LIm_normal.jpg" TargetMode="External"/><Relationship Id="rId328" Type="http://schemas.openxmlformats.org/officeDocument/2006/relationships/hyperlink" Target="http://twitter.com/SFaulknerPandO/statuses/1470883556809396226" TargetMode="External"/><Relationship Id="rId561" Type="http://schemas.openxmlformats.org/officeDocument/2006/relationships/hyperlink" Target="http://pbs.twimg.com/profile_images/1169988780637528064/ZfOi1CD8_normal.jpg" TargetMode="External"/><Relationship Id="rId560" Type="http://schemas.openxmlformats.org/officeDocument/2006/relationships/hyperlink" Target="http://twitter.com/debbaff/statuses/1470730914456117249" TargetMode="External"/><Relationship Id="rId323" Type="http://schemas.openxmlformats.org/officeDocument/2006/relationships/hyperlink" Target="http://pbs.twimg.com/profile_images/878517414471897088/4UzVqIN1_normal.jpg" TargetMode="External"/><Relationship Id="rId565" Type="http://schemas.openxmlformats.org/officeDocument/2006/relationships/hyperlink" Target="http://pbs.twimg.com/profile_images/1309129271424712707/6aUo4nu3_normal.jpg" TargetMode="External"/><Relationship Id="rId322" Type="http://schemas.openxmlformats.org/officeDocument/2006/relationships/hyperlink" Target="http://twitter.com/SFaulknerPandO/statuses/1470884307463901184" TargetMode="External"/><Relationship Id="rId564" Type="http://schemas.openxmlformats.org/officeDocument/2006/relationships/hyperlink" Target="http://twitter.com/suebecks/statuses/1470730842284732418" TargetMode="External"/><Relationship Id="rId321" Type="http://schemas.openxmlformats.org/officeDocument/2006/relationships/hyperlink" Target="http://pbs.twimg.com/profile_images/878517414471897088/4UzVqIN1_normal.jpg" TargetMode="External"/><Relationship Id="rId563" Type="http://schemas.openxmlformats.org/officeDocument/2006/relationships/hyperlink" Target="http://pbs.twimg.com/profile_images/1169988780637528064/ZfOi1CD8_normal.jpg" TargetMode="External"/><Relationship Id="rId320" Type="http://schemas.openxmlformats.org/officeDocument/2006/relationships/hyperlink" Target="http://twitter.com/SFaulknerPandO/statuses/1470884325310750722" TargetMode="External"/><Relationship Id="rId562" Type="http://schemas.openxmlformats.org/officeDocument/2006/relationships/hyperlink" Target="http://twitter.com/suebecks/statuses/1470730842284732418" TargetMode="External"/><Relationship Id="rId316" Type="http://schemas.openxmlformats.org/officeDocument/2006/relationships/hyperlink" Target="http://twitter.com/suebecks/statuses/1470884603619692557" TargetMode="External"/><Relationship Id="rId558" Type="http://schemas.openxmlformats.org/officeDocument/2006/relationships/hyperlink" Target="http://twitter.com/debbaff/statuses/1470731162947620867" TargetMode="External"/><Relationship Id="rId315" Type="http://schemas.openxmlformats.org/officeDocument/2006/relationships/hyperlink" Target="http://pbs.twimg.com/profile_images/1169988780637528064/ZfOi1CD8_normal.jpg" TargetMode="External"/><Relationship Id="rId557" Type="http://schemas.openxmlformats.org/officeDocument/2006/relationships/hyperlink" Target="http://pbs.twimg.com/profile_images/862616430835097601/2ki8W-6__normal.jpg" TargetMode="External"/><Relationship Id="rId799" Type="http://schemas.openxmlformats.org/officeDocument/2006/relationships/hyperlink" Target="http://pbs.twimg.com/profile_images/1414672371030577154/JApGZ79v_normal.jpg" TargetMode="External"/><Relationship Id="rId314" Type="http://schemas.openxmlformats.org/officeDocument/2006/relationships/hyperlink" Target="http://twitter.com/SFaulknerPandO/statuses/1470886053619904522" TargetMode="External"/><Relationship Id="rId556" Type="http://schemas.openxmlformats.org/officeDocument/2006/relationships/hyperlink" Target="http://twitter.com/Emmadw/statuses/1470731451754819586" TargetMode="External"/><Relationship Id="rId798" Type="http://schemas.openxmlformats.org/officeDocument/2006/relationships/hyperlink" Target="http://twitter.com/DrJoanneCleland/statuses/1470031972487639045" TargetMode="External"/><Relationship Id="rId313" Type="http://schemas.openxmlformats.org/officeDocument/2006/relationships/hyperlink" Target="http://pbs.twimg.com/profile_images/878517414471897088/4UzVqIN1_normal.jpg" TargetMode="External"/><Relationship Id="rId555" Type="http://schemas.openxmlformats.org/officeDocument/2006/relationships/hyperlink" Target="http://pbs.twimg.com/profile_images/1299022360050311170/3NIwcvf3_normal.jpg" TargetMode="External"/><Relationship Id="rId797" Type="http://schemas.openxmlformats.org/officeDocument/2006/relationships/hyperlink" Target="http://pbs.twimg.com/profile_images/1408815682276540422/jwbPPMZa_normal.jpg" TargetMode="External"/><Relationship Id="rId319" Type="http://schemas.openxmlformats.org/officeDocument/2006/relationships/hyperlink" Target="http://pbs.twimg.com/profile_images/878517414471897088/4UzVqIN1_normal.jpg" TargetMode="External"/><Relationship Id="rId318" Type="http://schemas.openxmlformats.org/officeDocument/2006/relationships/hyperlink" Target="http://twitter.com/suebecks/statuses/1470884465627082753" TargetMode="External"/><Relationship Id="rId317" Type="http://schemas.openxmlformats.org/officeDocument/2006/relationships/hyperlink" Target="http://pbs.twimg.com/profile_images/1169988780637528064/ZfOi1CD8_normal.jpg" TargetMode="External"/><Relationship Id="rId559" Type="http://schemas.openxmlformats.org/officeDocument/2006/relationships/hyperlink" Target="http://pbs.twimg.com/profile_images/862616430835097601/2ki8W-6__normal.jpg" TargetMode="External"/><Relationship Id="rId550" Type="http://schemas.openxmlformats.org/officeDocument/2006/relationships/hyperlink" Target="http://twitter.com/alexgspiers/statuses/1470732223380873226" TargetMode="External"/><Relationship Id="rId792" Type="http://schemas.openxmlformats.org/officeDocument/2006/relationships/hyperlink" Target="http://twitter.com/clairemtimmins/statuses/1470324024832139268" TargetMode="External"/><Relationship Id="rId791" Type="http://schemas.openxmlformats.org/officeDocument/2006/relationships/hyperlink" Target="http://pbs.twimg.com/profile_images/901140924780118016/aoNFv3HW_normal.jpg" TargetMode="External"/><Relationship Id="rId790" Type="http://schemas.openxmlformats.org/officeDocument/2006/relationships/hyperlink" Target="http://twitter.com/SocMedHE/statuses/1470358169834729476" TargetMode="External"/><Relationship Id="rId312" Type="http://schemas.openxmlformats.org/officeDocument/2006/relationships/hyperlink" Target="http://twitter.com/SFaulknerPandO/statuses/1470889630614667265" TargetMode="External"/><Relationship Id="rId554" Type="http://schemas.openxmlformats.org/officeDocument/2006/relationships/hyperlink" Target="http://twitter.com/suebecks/statuses/1470731623163432966" TargetMode="External"/><Relationship Id="rId796" Type="http://schemas.openxmlformats.org/officeDocument/2006/relationships/hyperlink" Target="http://twitter.com/Sarah__Hallam/statuses/1470094852356550656" TargetMode="External"/><Relationship Id="rId311" Type="http://schemas.openxmlformats.org/officeDocument/2006/relationships/hyperlink" Target="http://pbs.twimg.com/profile_images/878517414471897088/4UzVqIN1_normal.jpg" TargetMode="External"/><Relationship Id="rId553" Type="http://schemas.openxmlformats.org/officeDocument/2006/relationships/hyperlink" Target="http://pbs.twimg.com/profile_images/1169988780637528064/ZfOi1CD8_normal.jpg" TargetMode="External"/><Relationship Id="rId795" Type="http://schemas.openxmlformats.org/officeDocument/2006/relationships/hyperlink" Target="http://pbs.twimg.com/profile_images/1468538774242086913/ZRn0RY4j_normal.jpg" TargetMode="External"/><Relationship Id="rId310" Type="http://schemas.openxmlformats.org/officeDocument/2006/relationships/hyperlink" Target="http://twitter.com/SFaulknerPandO/statuses/1470889630614667265" TargetMode="External"/><Relationship Id="rId552" Type="http://schemas.openxmlformats.org/officeDocument/2006/relationships/hyperlink" Target="http://twitter.com/Emmadw/statuses/1470731966068756483" TargetMode="External"/><Relationship Id="rId794" Type="http://schemas.openxmlformats.org/officeDocument/2006/relationships/hyperlink" Target="http://twitter.com/belld17/statuses/1470142550694584329" TargetMode="External"/><Relationship Id="rId551" Type="http://schemas.openxmlformats.org/officeDocument/2006/relationships/hyperlink" Target="http://pbs.twimg.com/profile_images/1299022360050311170/3NIwcvf3_normal.jpg" TargetMode="External"/><Relationship Id="rId793" Type="http://schemas.openxmlformats.org/officeDocument/2006/relationships/hyperlink" Target="http://pbs.twimg.com/profile_images/1103357355784318976/hBegLP4W_normal.png" TargetMode="External"/><Relationship Id="rId297" Type="http://schemas.openxmlformats.org/officeDocument/2006/relationships/hyperlink" Target="http://pbs.twimg.com/profile_images/474104093393186816/dwGj0v54_normal.jpeg" TargetMode="External"/><Relationship Id="rId296" Type="http://schemas.openxmlformats.org/officeDocument/2006/relationships/hyperlink" Target="http://twitter.com/dataeducata/statuses/1470896803625283593" TargetMode="External"/><Relationship Id="rId295" Type="http://schemas.openxmlformats.org/officeDocument/2006/relationships/hyperlink" Target="http://pbs.twimg.com/profile_images/1468601579674685445/L6r2t52x_normal.jpg" TargetMode="External"/><Relationship Id="rId294" Type="http://schemas.openxmlformats.org/officeDocument/2006/relationships/hyperlink" Target="http://twitter.com/this0499154500/statuses/1470902844094099461" TargetMode="External"/><Relationship Id="rId299" Type="http://schemas.openxmlformats.org/officeDocument/2006/relationships/hyperlink" Target="http://pbs.twimg.com/profile_images/1314651238844243975/eUXY1EPw_normal.jpg" TargetMode="External"/><Relationship Id="rId298" Type="http://schemas.openxmlformats.org/officeDocument/2006/relationships/hyperlink" Target="http://twitter.com/Averil50/statuses/1470894950812426247" TargetMode="External"/><Relationship Id="rId271" Type="http://schemas.openxmlformats.org/officeDocument/2006/relationships/hyperlink" Target="http://pbs.twimg.com/profile_images/1239646859653677056/nwASXO3Q_normal.jpg" TargetMode="External"/><Relationship Id="rId270" Type="http://schemas.openxmlformats.org/officeDocument/2006/relationships/hyperlink" Target="http://twitter.com/ShamuStirling/statuses/1471017855554629639" TargetMode="External"/><Relationship Id="rId269" Type="http://schemas.openxmlformats.org/officeDocument/2006/relationships/hyperlink" Target="http://pbs.twimg.com/profile_images/644994208433078272/HHb3ECTX_normal.jpg" TargetMode="External"/><Relationship Id="rId264" Type="http://schemas.openxmlformats.org/officeDocument/2006/relationships/hyperlink" Target="http://twitter.com/AlgersAnne/statuses/1471021465055154176" TargetMode="External"/><Relationship Id="rId263" Type="http://schemas.openxmlformats.org/officeDocument/2006/relationships/hyperlink" Target="http://pbs.twimg.com/profile_images/499927462357106688/whcfM2uz_normal.jpeg" TargetMode="External"/><Relationship Id="rId262" Type="http://schemas.openxmlformats.org/officeDocument/2006/relationships/hyperlink" Target="http://twitter.com/thatpsychprof/statuses/1471022135422246912" TargetMode="External"/><Relationship Id="rId261" Type="http://schemas.openxmlformats.org/officeDocument/2006/relationships/hyperlink" Target="http://pbs.twimg.com/profile_images/1416190188103946241/ShwRK1NZ_normal.jpg" TargetMode="External"/><Relationship Id="rId268" Type="http://schemas.openxmlformats.org/officeDocument/2006/relationships/hyperlink" Target="http://twitter.com/ShamuStirling/statuses/1471017855554629639" TargetMode="External"/><Relationship Id="rId267" Type="http://schemas.openxmlformats.org/officeDocument/2006/relationships/hyperlink" Target="http://pbs.twimg.com/profile_images/644994208433078272/HHb3ECTX_normal.jpg" TargetMode="External"/><Relationship Id="rId266" Type="http://schemas.openxmlformats.org/officeDocument/2006/relationships/hyperlink" Target="http://twitter.com/SFaulknerPandO/statuses/1471018194194341891" TargetMode="External"/><Relationship Id="rId265" Type="http://schemas.openxmlformats.org/officeDocument/2006/relationships/hyperlink" Target="http://pbs.twimg.com/profile_images/878517414471897088/4UzVqIN1_normal.jpg" TargetMode="External"/><Relationship Id="rId260" Type="http://schemas.openxmlformats.org/officeDocument/2006/relationships/hyperlink" Target="http://twitter.com/SocMedHE/statuses/1471023328861343747" TargetMode="External"/><Relationship Id="rId259" Type="http://schemas.openxmlformats.org/officeDocument/2006/relationships/hyperlink" Target="http://pbs.twimg.com/profile_images/1314651238844243975/eUXY1EPw_normal.jpg" TargetMode="External"/><Relationship Id="rId258" Type="http://schemas.openxmlformats.org/officeDocument/2006/relationships/hyperlink" Target="http://twitter.com/SocMedHE/statuses/1471023555882196994" TargetMode="External"/><Relationship Id="rId253" Type="http://schemas.openxmlformats.org/officeDocument/2006/relationships/hyperlink" Target="http://pbs.twimg.com/profile_images/1314651238844243975/eUXY1EPw_normal.jpg" TargetMode="External"/><Relationship Id="rId495" Type="http://schemas.openxmlformats.org/officeDocument/2006/relationships/hyperlink" Target="http://pbs.twimg.com/profile_images/651887484238958593/z-601DAp_normal.png" TargetMode="External"/><Relationship Id="rId252" Type="http://schemas.openxmlformats.org/officeDocument/2006/relationships/hyperlink" Target="http://twitter.com/SocMedHE/statuses/1471023859327549441" TargetMode="External"/><Relationship Id="rId494" Type="http://schemas.openxmlformats.org/officeDocument/2006/relationships/hyperlink" Target="http://twitter.com/clairemtimmins/statuses/1470762696811462664" TargetMode="External"/><Relationship Id="rId251" Type="http://schemas.openxmlformats.org/officeDocument/2006/relationships/hyperlink" Target="http://pbs.twimg.com/profile_images/1314651238844243975/eUXY1EPw_normal.jpg" TargetMode="External"/><Relationship Id="rId493" Type="http://schemas.openxmlformats.org/officeDocument/2006/relationships/hyperlink" Target="http://pbs.twimg.com/profile_images/901140924780118016/aoNFv3HW_normal.jpg" TargetMode="External"/><Relationship Id="rId250" Type="http://schemas.openxmlformats.org/officeDocument/2006/relationships/hyperlink" Target="http://twitter.com/SocMedHE/statuses/1471023915988398085" TargetMode="External"/><Relationship Id="rId492" Type="http://schemas.openxmlformats.org/officeDocument/2006/relationships/hyperlink" Target="http://twitter.com/alexgspiers/statuses/1470763781458436107" TargetMode="External"/><Relationship Id="rId257" Type="http://schemas.openxmlformats.org/officeDocument/2006/relationships/hyperlink" Target="http://pbs.twimg.com/profile_images/1314651238844243975/eUXY1EPw_normal.jpg" TargetMode="External"/><Relationship Id="rId499" Type="http://schemas.openxmlformats.org/officeDocument/2006/relationships/hyperlink" Target="http://pbs.twimg.com/profile_images/1455566645162827777/1la4QrqY_normal.jpg" TargetMode="External"/><Relationship Id="rId256" Type="http://schemas.openxmlformats.org/officeDocument/2006/relationships/hyperlink" Target="http://twitter.com/SocMedHE/statuses/1471023665756184576" TargetMode="External"/><Relationship Id="rId498" Type="http://schemas.openxmlformats.org/officeDocument/2006/relationships/hyperlink" Target="http://twitter.com/sheilmcn/statuses/1470759989430136836" TargetMode="External"/><Relationship Id="rId255" Type="http://schemas.openxmlformats.org/officeDocument/2006/relationships/hyperlink" Target="http://pbs.twimg.com/profile_images/1314651238844243975/eUXY1EPw_normal.jpg" TargetMode="External"/><Relationship Id="rId497" Type="http://schemas.openxmlformats.org/officeDocument/2006/relationships/hyperlink" Target="http://pbs.twimg.com/profile_images/1184408151057195008/ZFNQUpZF_normal.jpg" TargetMode="External"/><Relationship Id="rId254" Type="http://schemas.openxmlformats.org/officeDocument/2006/relationships/hyperlink" Target="http://twitter.com/SocMedHE/statuses/1471023765781889024" TargetMode="External"/><Relationship Id="rId496" Type="http://schemas.openxmlformats.org/officeDocument/2006/relationships/hyperlink" Target="http://twitter.com/nucleoREA/statuses/1470760965625065490" TargetMode="External"/><Relationship Id="rId293" Type="http://schemas.openxmlformats.org/officeDocument/2006/relationships/hyperlink" Target="http://pbs.twimg.com/profile_images/1443845612445839401/cczEDG9W_normal.jpg" TargetMode="External"/><Relationship Id="rId292" Type="http://schemas.openxmlformats.org/officeDocument/2006/relationships/hyperlink" Target="http://twitter.com/superteamup/statuses/1470902900784254976" TargetMode="External"/><Relationship Id="rId291" Type="http://schemas.openxmlformats.org/officeDocument/2006/relationships/hyperlink" Target="http://pbs.twimg.com/profile_images/1458377290333700096/oTDRXLA3_normal.jpg" TargetMode="External"/><Relationship Id="rId290" Type="http://schemas.openxmlformats.org/officeDocument/2006/relationships/hyperlink" Target="http://twitter.com/this0499154500/statuses/1470903282210070531" TargetMode="External"/><Relationship Id="rId286" Type="http://schemas.openxmlformats.org/officeDocument/2006/relationships/hyperlink" Target="http://twitter.com/kovescence/statuses/1470929389437300740" TargetMode="External"/><Relationship Id="rId285" Type="http://schemas.openxmlformats.org/officeDocument/2006/relationships/hyperlink" Target="http://pbs.twimg.com/profile_images/787449308278906881/TzYQA3XU_normal.jpg" TargetMode="External"/><Relationship Id="rId284" Type="http://schemas.openxmlformats.org/officeDocument/2006/relationships/hyperlink" Target="http://twitter.com/scottturneruon/statuses/1470933635205406723" TargetMode="External"/><Relationship Id="rId283" Type="http://schemas.openxmlformats.org/officeDocument/2006/relationships/hyperlink" Target="http://pbs.twimg.com/profile_images/707234049144840195/oOSySzdy_normal.jpg" TargetMode="External"/><Relationship Id="rId289" Type="http://schemas.openxmlformats.org/officeDocument/2006/relationships/hyperlink" Target="http://pbs.twimg.com/profile_images/1443845612445839401/cczEDG9W_normal.jpg" TargetMode="External"/><Relationship Id="rId288" Type="http://schemas.openxmlformats.org/officeDocument/2006/relationships/hyperlink" Target="http://twitter.com/kovescence/statuses/1470929389437300740" TargetMode="External"/><Relationship Id="rId287" Type="http://schemas.openxmlformats.org/officeDocument/2006/relationships/hyperlink" Target="http://pbs.twimg.com/profile_images/787449308278906881/TzYQA3XU_normal.jpg" TargetMode="External"/><Relationship Id="rId282" Type="http://schemas.openxmlformats.org/officeDocument/2006/relationships/hyperlink" Target="http://twitter.com/FieryRed1/statuses/1471000512749264896" TargetMode="External"/><Relationship Id="rId281" Type="http://schemas.openxmlformats.org/officeDocument/2006/relationships/hyperlink" Target="http://pbs.twimg.com/profile_images/1326768132216791045/DyOhFi8-_normal.jpg" TargetMode="External"/><Relationship Id="rId280" Type="http://schemas.openxmlformats.org/officeDocument/2006/relationships/hyperlink" Target="http://twitter.com/FieryRed1/statuses/1471000512749264896" TargetMode="External"/><Relationship Id="rId275" Type="http://schemas.openxmlformats.org/officeDocument/2006/relationships/hyperlink" Target="http://pbs.twimg.com/profile_images/1326768132216791045/DyOhFi8-_normal.jpg" TargetMode="External"/><Relationship Id="rId274" Type="http://schemas.openxmlformats.org/officeDocument/2006/relationships/hyperlink" Target="http://twitter.com/FieryRed1/statuses/1471000679363891205" TargetMode="External"/><Relationship Id="rId273" Type="http://schemas.openxmlformats.org/officeDocument/2006/relationships/hyperlink" Target="http://pbs.twimg.com/profile_images/1326768132216791045/DyOhFi8-_normal.jpg" TargetMode="External"/><Relationship Id="rId272" Type="http://schemas.openxmlformats.org/officeDocument/2006/relationships/hyperlink" Target="http://twitter.com/finneyivan1963/statuses/1471009236809302020" TargetMode="External"/><Relationship Id="rId279" Type="http://schemas.openxmlformats.org/officeDocument/2006/relationships/hyperlink" Target="http://pbs.twimg.com/profile_images/1326768132216791045/DyOhFi8-_normal.jpg" TargetMode="External"/><Relationship Id="rId278" Type="http://schemas.openxmlformats.org/officeDocument/2006/relationships/hyperlink" Target="http://twitter.com/FieryRed1/statuses/1471000558282719232" TargetMode="External"/><Relationship Id="rId277" Type="http://schemas.openxmlformats.org/officeDocument/2006/relationships/hyperlink" Target="http://pbs.twimg.com/profile_images/1326768132216791045/DyOhFi8-_normal.jpg" TargetMode="External"/><Relationship Id="rId276" Type="http://schemas.openxmlformats.org/officeDocument/2006/relationships/hyperlink" Target="http://twitter.com/FieryRed1/statuses/1471000607863549953" TargetMode="External"/><Relationship Id="rId629" Type="http://schemas.openxmlformats.org/officeDocument/2006/relationships/hyperlink" Target="http://pbs.twimg.com/profile_images/1346484449731604487/gP1DYDMA_normal.jpg" TargetMode="External"/><Relationship Id="rId624" Type="http://schemas.openxmlformats.org/officeDocument/2006/relationships/hyperlink" Target="http://twitter.com/clairemtimmins/statuses/1470722512153677826" TargetMode="External"/><Relationship Id="rId623" Type="http://schemas.openxmlformats.org/officeDocument/2006/relationships/hyperlink" Target="http://pbs.twimg.com/profile_images/901140924780118016/aoNFv3HW_normal.jpg" TargetMode="External"/><Relationship Id="rId622" Type="http://schemas.openxmlformats.org/officeDocument/2006/relationships/hyperlink" Target="http://twitter.com/EduBot_HE/statuses/1470723166410526724" TargetMode="External"/><Relationship Id="rId621" Type="http://schemas.openxmlformats.org/officeDocument/2006/relationships/hyperlink" Target="http://pbs.twimg.com/profile_images/811626867803455488/HfJAYECJ_normal.jpg" TargetMode="External"/><Relationship Id="rId628" Type="http://schemas.openxmlformats.org/officeDocument/2006/relationships/hyperlink" Target="http://twitter.com/LauraR251/statuses/1470718851960778754" TargetMode="External"/><Relationship Id="rId627" Type="http://schemas.openxmlformats.org/officeDocument/2006/relationships/hyperlink" Target="http://pbs.twimg.com/profile_images/1235678427056877569/H0Gkr5mO_normal.jpg" TargetMode="External"/><Relationship Id="rId626" Type="http://schemas.openxmlformats.org/officeDocument/2006/relationships/hyperlink" Target="http://twitter.com/NomadWarMachine/statuses/1470722101501960194" TargetMode="External"/><Relationship Id="rId625" Type="http://schemas.openxmlformats.org/officeDocument/2006/relationships/hyperlink" Target="http://pbs.twimg.com/profile_images/1400799717357801482/2UGUAzD6_normal.png" TargetMode="External"/><Relationship Id="rId620" Type="http://schemas.openxmlformats.org/officeDocument/2006/relationships/hyperlink" Target="http://twitter.com/EduBot_HE/statuses/1470723166410526724" TargetMode="External"/><Relationship Id="rId619" Type="http://schemas.openxmlformats.org/officeDocument/2006/relationships/hyperlink" Target="http://pbs.twimg.com/profile_images/811626867803455488/HfJAYECJ_normal.jpg" TargetMode="External"/><Relationship Id="rId618" Type="http://schemas.openxmlformats.org/officeDocument/2006/relationships/hyperlink" Target="http://twitter.com/SFaulknerPandO/statuses/1470723757421600772" TargetMode="External"/><Relationship Id="rId613" Type="http://schemas.openxmlformats.org/officeDocument/2006/relationships/hyperlink" Target="http://pbs.twimg.com/profile_images/901140924780118016/aoNFv3HW_normal.jpg" TargetMode="External"/><Relationship Id="rId612" Type="http://schemas.openxmlformats.org/officeDocument/2006/relationships/hyperlink" Target="http://twitter.com/NomadWarMachine/statuses/1470724392577548289" TargetMode="External"/><Relationship Id="rId611" Type="http://schemas.openxmlformats.org/officeDocument/2006/relationships/hyperlink" Target="http://pbs.twimg.com/profile_images/1400799717357801482/2UGUAzD6_normal.png" TargetMode="External"/><Relationship Id="rId610" Type="http://schemas.openxmlformats.org/officeDocument/2006/relationships/hyperlink" Target="http://twitter.com/SumpterJohn/statuses/1470724448374435848" TargetMode="External"/><Relationship Id="rId617" Type="http://schemas.openxmlformats.org/officeDocument/2006/relationships/hyperlink" Target="http://pbs.twimg.com/profile_images/878517414471897088/4UzVqIN1_normal.jpg" TargetMode="External"/><Relationship Id="rId616" Type="http://schemas.openxmlformats.org/officeDocument/2006/relationships/hyperlink" Target="http://twitter.com/baaanedict/statuses/1470723993359597573" TargetMode="External"/><Relationship Id="rId615" Type="http://schemas.openxmlformats.org/officeDocument/2006/relationships/hyperlink" Target="http://pbs.twimg.com/profile_images/987430781655109632/8RyhQqng_normal.jpg" TargetMode="External"/><Relationship Id="rId614" Type="http://schemas.openxmlformats.org/officeDocument/2006/relationships/hyperlink" Target="http://twitter.com/clairemtimmins/statuses/1470724279079735297" TargetMode="External"/><Relationship Id="rId409" Type="http://schemas.openxmlformats.org/officeDocument/2006/relationships/hyperlink" Target="http://pbs.twimg.com/profile_images/1463970218531819522/7x_vVjy8_normal.jpg" TargetMode="External"/><Relationship Id="rId404" Type="http://schemas.openxmlformats.org/officeDocument/2006/relationships/hyperlink" Target="http://twitter.com/clairemtimmins/statuses/1470792809758273541" TargetMode="External"/><Relationship Id="rId646" Type="http://schemas.openxmlformats.org/officeDocument/2006/relationships/hyperlink" Target="http://twitter.com/alexgspiers/statuses/1470708736289345537" TargetMode="External"/><Relationship Id="rId403" Type="http://schemas.openxmlformats.org/officeDocument/2006/relationships/hyperlink" Target="http://pbs.twimg.com/profile_images/901140924780118016/aoNFv3HW_normal.jpg" TargetMode="External"/><Relationship Id="rId645" Type="http://schemas.openxmlformats.org/officeDocument/2006/relationships/hyperlink" Target="http://pbs.twimg.com/profile_images/1455566645162827777/1la4QrqY_normal.jpg" TargetMode="External"/><Relationship Id="rId402" Type="http://schemas.openxmlformats.org/officeDocument/2006/relationships/hyperlink" Target="http://twitter.com/santanuvasant/statuses/1470799061355835394" TargetMode="External"/><Relationship Id="rId644" Type="http://schemas.openxmlformats.org/officeDocument/2006/relationships/hyperlink" Target="http://twitter.com/alexgspiers/statuses/1470708777221607428" TargetMode="External"/><Relationship Id="rId401" Type="http://schemas.openxmlformats.org/officeDocument/2006/relationships/hyperlink" Target="http://pbs.twimg.com/profile_images/1077865576721076224/J44EV5tZ_normal.jpg" TargetMode="External"/><Relationship Id="rId643" Type="http://schemas.openxmlformats.org/officeDocument/2006/relationships/hyperlink" Target="http://pbs.twimg.com/profile_images/1455566645162827777/1la4QrqY_normal.jpg" TargetMode="External"/><Relationship Id="rId408" Type="http://schemas.openxmlformats.org/officeDocument/2006/relationships/hyperlink" Target="http://twitter.com/GlennAdamHurst/statuses/1470790393038004224" TargetMode="External"/><Relationship Id="rId407" Type="http://schemas.openxmlformats.org/officeDocument/2006/relationships/hyperlink" Target="http://pbs.twimg.com/profile_images/1463970218531819522/7x_vVjy8_normal.jpg" TargetMode="External"/><Relationship Id="rId649" Type="http://schemas.openxmlformats.org/officeDocument/2006/relationships/hyperlink" Target="http://pbs.twimg.com/profile_images/1455566645162827777/1la4QrqY_normal.jpg" TargetMode="External"/><Relationship Id="rId406" Type="http://schemas.openxmlformats.org/officeDocument/2006/relationships/hyperlink" Target="http://twitter.com/NomadWarMachine/statuses/1470791266409631745" TargetMode="External"/><Relationship Id="rId648" Type="http://schemas.openxmlformats.org/officeDocument/2006/relationships/hyperlink" Target="http://twitter.com/alexgspiers/statuses/1470707638623215616" TargetMode="External"/><Relationship Id="rId405" Type="http://schemas.openxmlformats.org/officeDocument/2006/relationships/hyperlink" Target="http://pbs.twimg.com/profile_images/1400799717357801482/2UGUAzD6_normal.png" TargetMode="External"/><Relationship Id="rId647" Type="http://schemas.openxmlformats.org/officeDocument/2006/relationships/hyperlink" Target="http://pbs.twimg.com/profile_images/1455566645162827777/1la4QrqY_normal.jpg" TargetMode="External"/><Relationship Id="rId400" Type="http://schemas.openxmlformats.org/officeDocument/2006/relationships/hyperlink" Target="http://twitter.com/santanuvasant/statuses/1470799061355835394" TargetMode="External"/><Relationship Id="rId642" Type="http://schemas.openxmlformats.org/officeDocument/2006/relationships/hyperlink" Target="http://twitter.com/alexgspiers/statuses/1470708804492877825" TargetMode="External"/><Relationship Id="rId641" Type="http://schemas.openxmlformats.org/officeDocument/2006/relationships/hyperlink" Target="http://pbs.twimg.com/profile_images/1455566645162827777/1la4QrqY_normal.jpg" TargetMode="External"/><Relationship Id="rId640" Type="http://schemas.openxmlformats.org/officeDocument/2006/relationships/hyperlink" Target="http://twitter.com/baaanedict/statuses/1470709177521745924" TargetMode="External"/><Relationship Id="rId635" Type="http://schemas.openxmlformats.org/officeDocument/2006/relationships/hyperlink" Target="http://pbs.twimg.com/profile_images/862616430835097601/2ki8W-6__normal.jpg" TargetMode="External"/><Relationship Id="rId634" Type="http://schemas.openxmlformats.org/officeDocument/2006/relationships/hyperlink" Target="http://twitter.com/scholastic_rat/statuses/1470713124718366723" TargetMode="External"/><Relationship Id="rId633" Type="http://schemas.openxmlformats.org/officeDocument/2006/relationships/hyperlink" Target="http://pbs.twimg.com/profile_images/502149725437833216/Tsu9iOGP_normal.jpeg" TargetMode="External"/><Relationship Id="rId632" Type="http://schemas.openxmlformats.org/officeDocument/2006/relationships/hyperlink" Target="http://twitter.com/suebecks/statuses/1470717413243203595" TargetMode="External"/><Relationship Id="rId639" Type="http://schemas.openxmlformats.org/officeDocument/2006/relationships/hyperlink" Target="http://pbs.twimg.com/profile_images/987430781655109632/8RyhQqng_normal.jpg" TargetMode="External"/><Relationship Id="rId638" Type="http://schemas.openxmlformats.org/officeDocument/2006/relationships/hyperlink" Target="http://twitter.com/clairemtimmins/statuses/1470711078833340419" TargetMode="External"/><Relationship Id="rId637" Type="http://schemas.openxmlformats.org/officeDocument/2006/relationships/hyperlink" Target="http://pbs.twimg.com/profile_images/901140924780118016/aoNFv3HW_normal.jpg" TargetMode="External"/><Relationship Id="rId636" Type="http://schemas.openxmlformats.org/officeDocument/2006/relationships/hyperlink" Target="http://twitter.com/debbaff/statuses/1470712178445537285" TargetMode="External"/><Relationship Id="rId631" Type="http://schemas.openxmlformats.org/officeDocument/2006/relationships/hyperlink" Target="http://pbs.twimg.com/profile_images/1169988780637528064/ZfOi1CD8_normal.jpg" TargetMode="External"/><Relationship Id="rId630" Type="http://schemas.openxmlformats.org/officeDocument/2006/relationships/hyperlink" Target="http://twitter.com/MScRecovery/statuses/1470718750043353092" TargetMode="External"/><Relationship Id="rId829" Type="http://schemas.openxmlformats.org/officeDocument/2006/relationships/hyperlink" Target="http://pbs.twimg.com/profile_images/1314651238844243975/eUXY1EPw_normal.jpg" TargetMode="External"/><Relationship Id="rId828" Type="http://schemas.openxmlformats.org/officeDocument/2006/relationships/hyperlink" Target="http://twitter.com/alexgspiers/statuses/1468639989802143751" TargetMode="External"/><Relationship Id="rId827" Type="http://schemas.openxmlformats.org/officeDocument/2006/relationships/hyperlink" Target="http://pbs.twimg.com/profile_images/1455566645162827777/1la4QrqY_normal.jpg" TargetMode="External"/><Relationship Id="rId822" Type="http://schemas.openxmlformats.org/officeDocument/2006/relationships/hyperlink" Target="http://twitter.com/FieryRed1/statuses/1468678058634850306" TargetMode="External"/><Relationship Id="rId821" Type="http://schemas.openxmlformats.org/officeDocument/2006/relationships/hyperlink" Target="http://pbs.twimg.com/profile_images/1326768132216791045/DyOhFi8-_normal.jpg" TargetMode="External"/><Relationship Id="rId820" Type="http://schemas.openxmlformats.org/officeDocument/2006/relationships/hyperlink" Target="http://twitter.com/scottturneruon/statuses/1469944977119666177" TargetMode="External"/><Relationship Id="rId826" Type="http://schemas.openxmlformats.org/officeDocument/2006/relationships/hyperlink" Target="http://twitter.com/LindaKKaye/statuses/1468655106618974209" TargetMode="External"/><Relationship Id="rId825" Type="http://schemas.openxmlformats.org/officeDocument/2006/relationships/hyperlink" Target="http://pbs.twimg.com/profile_images/1286363323550883840/0t4Y6OPR_normal.jpg" TargetMode="External"/><Relationship Id="rId824" Type="http://schemas.openxmlformats.org/officeDocument/2006/relationships/hyperlink" Target="http://twitter.com/NomadWarMachine/statuses/1468677963692523525" TargetMode="External"/><Relationship Id="rId823" Type="http://schemas.openxmlformats.org/officeDocument/2006/relationships/hyperlink" Target="http://pbs.twimg.com/profile_images/1400799717357801482/2UGUAzD6_normal.png" TargetMode="External"/><Relationship Id="rId819" Type="http://schemas.openxmlformats.org/officeDocument/2006/relationships/hyperlink" Target="http://pbs.twimg.com/profile_images/707234049144840195/oOSySzdy_normal.jpg" TargetMode="External"/><Relationship Id="rId818" Type="http://schemas.openxmlformats.org/officeDocument/2006/relationships/hyperlink" Target="http://twitter.com/suebecks/statuses/1469945149857878017" TargetMode="External"/><Relationship Id="rId817" Type="http://schemas.openxmlformats.org/officeDocument/2006/relationships/hyperlink" Target="http://pbs.twimg.com/profile_images/1169988780637528064/ZfOi1CD8_normal.jpg" TargetMode="External"/><Relationship Id="rId816" Type="http://schemas.openxmlformats.org/officeDocument/2006/relationships/hyperlink" Target="http://twitter.com/NomadWarMachine/statuses/1469966059646169090" TargetMode="External"/><Relationship Id="rId811" Type="http://schemas.openxmlformats.org/officeDocument/2006/relationships/hyperlink" Target="http://pbs.twimg.com/profile_images/1222887949735530496/MBk7JgXN_normal.jpg" TargetMode="External"/><Relationship Id="rId810" Type="http://schemas.openxmlformats.org/officeDocument/2006/relationships/hyperlink" Target="http://twitter.com/neilwithnell/statuses/1469988094128672769" TargetMode="External"/><Relationship Id="rId815" Type="http://schemas.openxmlformats.org/officeDocument/2006/relationships/hyperlink" Target="http://pbs.twimg.com/profile_images/1400799717357801482/2UGUAzD6_normal.png" TargetMode="External"/><Relationship Id="rId814" Type="http://schemas.openxmlformats.org/officeDocument/2006/relationships/hyperlink" Target="http://twitter.com/SocMedHE/statuses/1469966271798259713" TargetMode="External"/><Relationship Id="rId813" Type="http://schemas.openxmlformats.org/officeDocument/2006/relationships/hyperlink" Target="http://pbs.twimg.com/profile_images/1314651238844243975/eUXY1EPw_normal.jpg" TargetMode="External"/><Relationship Id="rId812" Type="http://schemas.openxmlformats.org/officeDocument/2006/relationships/hyperlink" Target="http://twitter.com/MartinaEmke/statuses/1469981944431665154" TargetMode="External"/><Relationship Id="rId609" Type="http://schemas.openxmlformats.org/officeDocument/2006/relationships/hyperlink" Target="http://pbs.twimg.com/profile_images/1329348942446858242/oZcRlPBr_normal.jpg" TargetMode="External"/><Relationship Id="rId608" Type="http://schemas.openxmlformats.org/officeDocument/2006/relationships/hyperlink" Target="http://twitter.com/SFaulknerPandO/statuses/1470724658546679818" TargetMode="External"/><Relationship Id="rId607" Type="http://schemas.openxmlformats.org/officeDocument/2006/relationships/hyperlink" Target="http://pbs.twimg.com/profile_images/878517414471897088/4UzVqIN1_normal.jpg" TargetMode="External"/><Relationship Id="rId602" Type="http://schemas.openxmlformats.org/officeDocument/2006/relationships/hyperlink" Target="http://twitter.com/SFaulknerPandO/statuses/1470725271057797127" TargetMode="External"/><Relationship Id="rId601" Type="http://schemas.openxmlformats.org/officeDocument/2006/relationships/hyperlink" Target="http://pbs.twimg.com/profile_images/878517414471897088/4UzVqIN1_normal.jpg" TargetMode="External"/><Relationship Id="rId600" Type="http://schemas.openxmlformats.org/officeDocument/2006/relationships/hyperlink" Target="http://twitter.com/SocMedHE/statuses/1470725358886477830" TargetMode="External"/><Relationship Id="rId606" Type="http://schemas.openxmlformats.org/officeDocument/2006/relationships/hyperlink" Target="http://twitter.com/NomadWarMachine/statuses/1470724743577935876" TargetMode="External"/><Relationship Id="rId605" Type="http://schemas.openxmlformats.org/officeDocument/2006/relationships/hyperlink" Target="http://pbs.twimg.com/profile_images/1400799717357801482/2UGUAzD6_normal.png" TargetMode="External"/><Relationship Id="rId604" Type="http://schemas.openxmlformats.org/officeDocument/2006/relationships/hyperlink" Target="http://twitter.com/SFaulknerPandO/statuses/1470724952739483652" TargetMode="External"/><Relationship Id="rId603" Type="http://schemas.openxmlformats.org/officeDocument/2006/relationships/hyperlink" Target="http://pbs.twimg.com/profile_images/878517414471897088/4UzVqIN1_normal.jpg" TargetMode="External"/><Relationship Id="rId839" Type="http://schemas.openxmlformats.org/officeDocument/2006/relationships/drawing" Target="../drawings/drawing2.xml"/><Relationship Id="rId838" Type="http://schemas.openxmlformats.org/officeDocument/2006/relationships/hyperlink" Target="http://twitter.com/NomadWarMachine/statuses/1467821255541899270" TargetMode="External"/><Relationship Id="rId833" Type="http://schemas.openxmlformats.org/officeDocument/2006/relationships/hyperlink" Target="http://pbs.twimg.com/profile_images/878517414471897088/4UzVqIN1_normal.jpg" TargetMode="External"/><Relationship Id="rId832" Type="http://schemas.openxmlformats.org/officeDocument/2006/relationships/hyperlink" Target="http://twitter.com/NomadWarMachine/statuses/1468574952123154438" TargetMode="External"/><Relationship Id="rId831" Type="http://schemas.openxmlformats.org/officeDocument/2006/relationships/hyperlink" Target="http://pbs.twimg.com/profile_images/1400799717357801482/2UGUAzD6_normal.png" TargetMode="External"/><Relationship Id="rId830" Type="http://schemas.openxmlformats.org/officeDocument/2006/relationships/hyperlink" Target="http://twitter.com/SocMedHE/statuses/1468586721763901443" TargetMode="External"/><Relationship Id="rId837" Type="http://schemas.openxmlformats.org/officeDocument/2006/relationships/hyperlink" Target="http://pbs.twimg.com/profile_images/1400799717357801482/2UGUAzD6_normal.png" TargetMode="External"/><Relationship Id="rId836" Type="http://schemas.openxmlformats.org/officeDocument/2006/relationships/hyperlink" Target="http://twitter.com/NomadWarMachine/statuses/1467821255541899270" TargetMode="External"/><Relationship Id="rId835" Type="http://schemas.openxmlformats.org/officeDocument/2006/relationships/hyperlink" Target="http://pbs.twimg.com/profile_images/1400799717357801482/2UGUAzD6_normal.png" TargetMode="External"/><Relationship Id="rId834" Type="http://schemas.openxmlformats.org/officeDocument/2006/relationships/hyperlink" Target="http://twitter.com/SFaulknerPandO/statuses/1468563259716423684" TargetMode="External"/><Relationship Id="rId228" Type="http://schemas.openxmlformats.org/officeDocument/2006/relationships/hyperlink" Target="http://twitter.com/FieryRed1/statuses/1471210026014494726" TargetMode="External"/><Relationship Id="rId227" Type="http://schemas.openxmlformats.org/officeDocument/2006/relationships/hyperlink" Target="http://pbs.twimg.com/profile_images/1326768132216791045/DyOhFi8-_normal.jpg" TargetMode="External"/><Relationship Id="rId469" Type="http://schemas.openxmlformats.org/officeDocument/2006/relationships/hyperlink" Target="http://pbs.twimg.com/profile_images/1468538774242086913/ZRn0RY4j_normal.jpg" TargetMode="External"/><Relationship Id="rId226" Type="http://schemas.openxmlformats.org/officeDocument/2006/relationships/hyperlink" Target="http://twitter.com/NomadWarMachine/statuses/1471210381771259920" TargetMode="External"/><Relationship Id="rId468" Type="http://schemas.openxmlformats.org/officeDocument/2006/relationships/hyperlink" Target="http://twitter.com/rachelleeobrien/statuses/1470775271385141251" TargetMode="External"/><Relationship Id="rId225" Type="http://schemas.openxmlformats.org/officeDocument/2006/relationships/hyperlink" Target="http://pbs.twimg.com/profile_images/1400799717357801482/2UGUAzD6_normal.png" TargetMode="External"/><Relationship Id="rId467" Type="http://schemas.openxmlformats.org/officeDocument/2006/relationships/hyperlink" Target="http://pbs.twimg.com/profile_images/1346142234387873793/jpxyRVmX_normal.jpg" TargetMode="External"/><Relationship Id="rId229" Type="http://schemas.openxmlformats.org/officeDocument/2006/relationships/hyperlink" Target="http://pbs.twimg.com/profile_images/1326768132216791045/DyOhFi8-_normal.jpg" TargetMode="External"/><Relationship Id="rId220" Type="http://schemas.openxmlformats.org/officeDocument/2006/relationships/hyperlink" Target="http://twitter.com/FieryRed1/statuses/1471210922106662929" TargetMode="External"/><Relationship Id="rId462" Type="http://schemas.openxmlformats.org/officeDocument/2006/relationships/hyperlink" Target="http://twitter.com/DrLeeCoutts/statuses/1470778384208875532" TargetMode="External"/><Relationship Id="rId461" Type="http://schemas.openxmlformats.org/officeDocument/2006/relationships/hyperlink" Target="http://pbs.twimg.com/profile_images/1140676155009359872/5PsNvvp2_normal.jpg" TargetMode="External"/><Relationship Id="rId460" Type="http://schemas.openxmlformats.org/officeDocument/2006/relationships/hyperlink" Target="http://twitter.com/clairemtimmins/statuses/1470781337728651282" TargetMode="External"/><Relationship Id="rId224" Type="http://schemas.openxmlformats.org/officeDocument/2006/relationships/hyperlink" Target="http://twitter.com/FieryRed1/statuses/1471210626668183564" TargetMode="External"/><Relationship Id="rId466" Type="http://schemas.openxmlformats.org/officeDocument/2006/relationships/hyperlink" Target="http://twitter.com/alexgspiers/statuses/1470776118642884617" TargetMode="External"/><Relationship Id="rId223" Type="http://schemas.openxmlformats.org/officeDocument/2006/relationships/hyperlink" Target="http://pbs.twimg.com/profile_images/1326768132216791045/DyOhFi8-_normal.jpg" TargetMode="External"/><Relationship Id="rId465" Type="http://schemas.openxmlformats.org/officeDocument/2006/relationships/hyperlink" Target="http://pbs.twimg.com/profile_images/1455566645162827777/1la4QrqY_normal.jpg" TargetMode="External"/><Relationship Id="rId222" Type="http://schemas.openxmlformats.org/officeDocument/2006/relationships/hyperlink" Target="http://twitter.com/SFaulknerPandO/statuses/1471210859770916867" TargetMode="External"/><Relationship Id="rId464" Type="http://schemas.openxmlformats.org/officeDocument/2006/relationships/hyperlink" Target="http://twitter.com/EdBurritoPod/statuses/1470778122366820354" TargetMode="External"/><Relationship Id="rId221" Type="http://schemas.openxmlformats.org/officeDocument/2006/relationships/hyperlink" Target="http://pbs.twimg.com/profile_images/878517414471897088/4UzVqIN1_normal.jpg" TargetMode="External"/><Relationship Id="rId463" Type="http://schemas.openxmlformats.org/officeDocument/2006/relationships/hyperlink" Target="http://pbs.twimg.com/profile_images/1309880796405272576/ZQKq8yVU_normal.jpg" TargetMode="External"/><Relationship Id="rId217" Type="http://schemas.openxmlformats.org/officeDocument/2006/relationships/hyperlink" Target="http://pbs.twimg.com/profile_images/707234049144840195/oOSySzdy_normal.jpg" TargetMode="External"/><Relationship Id="rId459" Type="http://schemas.openxmlformats.org/officeDocument/2006/relationships/hyperlink" Target="http://pbs.twimg.com/profile_images/901140924780118016/aoNFv3HW_normal.jpg" TargetMode="External"/><Relationship Id="rId216" Type="http://schemas.openxmlformats.org/officeDocument/2006/relationships/hyperlink" Target="http://twitter.com/SFaulknerPandO/statuses/1471211994539859968" TargetMode="External"/><Relationship Id="rId458" Type="http://schemas.openxmlformats.org/officeDocument/2006/relationships/hyperlink" Target="http://twitter.com/Sarah__Hallam/statuses/1470781465503875084" TargetMode="External"/><Relationship Id="rId215" Type="http://schemas.openxmlformats.org/officeDocument/2006/relationships/hyperlink" Target="http://pbs.twimg.com/profile_images/878517414471897088/4UzVqIN1_normal.jpg" TargetMode="External"/><Relationship Id="rId457" Type="http://schemas.openxmlformats.org/officeDocument/2006/relationships/hyperlink" Target="http://pbs.twimg.com/profile_images/1468538774242086913/ZRn0RY4j_normal.jpg" TargetMode="External"/><Relationship Id="rId699" Type="http://schemas.openxmlformats.org/officeDocument/2006/relationships/hyperlink" Target="http://pbs.twimg.com/profile_images/1268157378836512770/ICrB-VxD_normal.jpg" TargetMode="External"/><Relationship Id="rId214" Type="http://schemas.openxmlformats.org/officeDocument/2006/relationships/hyperlink" Target="http://twitter.com/tavoer8/statuses/1471214643146338309" TargetMode="External"/><Relationship Id="rId456" Type="http://schemas.openxmlformats.org/officeDocument/2006/relationships/hyperlink" Target="http://twitter.com/SocMedHE/statuses/1470781777073614854" TargetMode="External"/><Relationship Id="rId698" Type="http://schemas.openxmlformats.org/officeDocument/2006/relationships/hyperlink" Target="http://twitter.com/SocMedHE/statuses/1470694248118956033" TargetMode="External"/><Relationship Id="rId219" Type="http://schemas.openxmlformats.org/officeDocument/2006/relationships/hyperlink" Target="http://pbs.twimg.com/profile_images/1326768132216791045/DyOhFi8-_normal.jpg" TargetMode="External"/><Relationship Id="rId218" Type="http://schemas.openxmlformats.org/officeDocument/2006/relationships/hyperlink" Target="http://twitter.com/scottturneruon/statuses/1471211248083685382" TargetMode="External"/><Relationship Id="rId451" Type="http://schemas.openxmlformats.org/officeDocument/2006/relationships/hyperlink" Target="http://pbs.twimg.com/profile_images/1314651238844243975/eUXY1EPw_normal.jpg" TargetMode="External"/><Relationship Id="rId693" Type="http://schemas.openxmlformats.org/officeDocument/2006/relationships/hyperlink" Target="http://pbs.twimg.com/profile_images/1309880796405272576/ZQKq8yVU_normal.jpg" TargetMode="External"/><Relationship Id="rId450" Type="http://schemas.openxmlformats.org/officeDocument/2006/relationships/hyperlink" Target="http://twitter.com/SocMedHE/statuses/1470783528539500566" TargetMode="External"/><Relationship Id="rId692" Type="http://schemas.openxmlformats.org/officeDocument/2006/relationships/hyperlink" Target="http://twitter.com/Sara_Louize_/statuses/1470697211273125888" TargetMode="External"/><Relationship Id="rId691" Type="http://schemas.openxmlformats.org/officeDocument/2006/relationships/hyperlink" Target="http://pbs.twimg.com/profile_images/1449627062164234241/cbIzzsNi_normal.jpg" TargetMode="External"/><Relationship Id="rId690" Type="http://schemas.openxmlformats.org/officeDocument/2006/relationships/hyperlink" Target="http://twitter.com/baaanedict/statuses/1470698099437969412" TargetMode="External"/><Relationship Id="rId213" Type="http://schemas.openxmlformats.org/officeDocument/2006/relationships/hyperlink" Target="http://pbs.twimg.com/profile_images/920001807753121793/qn-J3LIm_normal.jpg" TargetMode="External"/><Relationship Id="rId455" Type="http://schemas.openxmlformats.org/officeDocument/2006/relationships/hyperlink" Target="http://pbs.twimg.com/profile_images/1314651238844243975/eUXY1EPw_normal.jpg" TargetMode="External"/><Relationship Id="rId697" Type="http://schemas.openxmlformats.org/officeDocument/2006/relationships/hyperlink" Target="http://pbs.twimg.com/profile_images/1314651238844243975/eUXY1EPw_normal.jpg" TargetMode="External"/><Relationship Id="rId212" Type="http://schemas.openxmlformats.org/officeDocument/2006/relationships/hyperlink" Target="http://twitter.com/VirnaRossi/statuses/1471216530864193536" TargetMode="External"/><Relationship Id="rId454" Type="http://schemas.openxmlformats.org/officeDocument/2006/relationships/hyperlink" Target="http://twitter.com/SocMedHE/statuses/1470783483618504711" TargetMode="External"/><Relationship Id="rId696" Type="http://schemas.openxmlformats.org/officeDocument/2006/relationships/hyperlink" Target="http://twitter.com/SocMedHE/statuses/1470694278196342789" TargetMode="External"/><Relationship Id="rId211" Type="http://schemas.openxmlformats.org/officeDocument/2006/relationships/hyperlink" Target="http://pbs.twimg.com/profile_images/1262029237030092800/LA_NplN-_normal.jpg" TargetMode="External"/><Relationship Id="rId453" Type="http://schemas.openxmlformats.org/officeDocument/2006/relationships/hyperlink" Target="http://pbs.twimg.com/profile_images/1314651238844243975/eUXY1EPw_normal.jpg" TargetMode="External"/><Relationship Id="rId695" Type="http://schemas.openxmlformats.org/officeDocument/2006/relationships/hyperlink" Target="http://pbs.twimg.com/profile_images/1314651238844243975/eUXY1EPw_normal.jpg" TargetMode="External"/><Relationship Id="rId210" Type="http://schemas.openxmlformats.org/officeDocument/2006/relationships/hyperlink" Target="http://twitter.com/LindaKKaye/statuses/1471217464549777408" TargetMode="External"/><Relationship Id="rId452" Type="http://schemas.openxmlformats.org/officeDocument/2006/relationships/hyperlink" Target="http://twitter.com/SocMedHE/statuses/1470783483618504711" TargetMode="External"/><Relationship Id="rId694" Type="http://schemas.openxmlformats.org/officeDocument/2006/relationships/hyperlink" Target="http://twitter.com/EdBurritoPod/statuses/1470695060484374536" TargetMode="External"/><Relationship Id="rId491" Type="http://schemas.openxmlformats.org/officeDocument/2006/relationships/hyperlink" Target="http://pbs.twimg.com/profile_images/1455566645162827777/1la4QrqY_normal.jpg" TargetMode="External"/><Relationship Id="rId490" Type="http://schemas.openxmlformats.org/officeDocument/2006/relationships/hyperlink" Target="http://twitter.com/EdBurritoPod/statuses/1470764944891289619" TargetMode="External"/><Relationship Id="rId249" Type="http://schemas.openxmlformats.org/officeDocument/2006/relationships/hyperlink" Target="http://pbs.twimg.com/profile_images/1314651238844243975/eUXY1EPw_normal.jpg" TargetMode="External"/><Relationship Id="rId248" Type="http://schemas.openxmlformats.org/officeDocument/2006/relationships/hyperlink" Target="http://twitter.com/GlennAdamHurst/statuses/1471038294679035905" TargetMode="External"/><Relationship Id="rId247" Type="http://schemas.openxmlformats.org/officeDocument/2006/relationships/hyperlink" Target="http://pbs.twimg.com/profile_images/1463970218531819522/7x_vVjy8_normal.jpg" TargetMode="External"/><Relationship Id="rId489" Type="http://schemas.openxmlformats.org/officeDocument/2006/relationships/hyperlink" Target="http://pbs.twimg.com/profile_images/1309880796405272576/ZQKq8yVU_normal.jpg" TargetMode="External"/><Relationship Id="rId242" Type="http://schemas.openxmlformats.org/officeDocument/2006/relationships/hyperlink" Target="http://twitter.com/debbaff/statuses/1471089366088966146" TargetMode="External"/><Relationship Id="rId484" Type="http://schemas.openxmlformats.org/officeDocument/2006/relationships/hyperlink" Target="http://twitter.com/EdenLSE/statuses/1470765799824633864" TargetMode="External"/><Relationship Id="rId241" Type="http://schemas.openxmlformats.org/officeDocument/2006/relationships/hyperlink" Target="http://pbs.twimg.com/profile_images/862616430835097601/2ki8W-6__normal.jpg" TargetMode="External"/><Relationship Id="rId483" Type="http://schemas.openxmlformats.org/officeDocument/2006/relationships/hyperlink" Target="http://pbs.twimg.com/profile_images/1149327205249507328/20G8HLIo_normal.png" TargetMode="External"/><Relationship Id="rId240" Type="http://schemas.openxmlformats.org/officeDocument/2006/relationships/hyperlink" Target="http://twitter.com/SFaulknerPandO/statuses/1471092922137329665" TargetMode="External"/><Relationship Id="rId482" Type="http://schemas.openxmlformats.org/officeDocument/2006/relationships/hyperlink" Target="http://twitter.com/debbaff/statuses/1470769822061502465" TargetMode="External"/><Relationship Id="rId481" Type="http://schemas.openxmlformats.org/officeDocument/2006/relationships/hyperlink" Target="http://pbs.twimg.com/profile_images/862616430835097601/2ki8W-6__normal.jpg" TargetMode="External"/><Relationship Id="rId246" Type="http://schemas.openxmlformats.org/officeDocument/2006/relationships/hyperlink" Target="http://twitter.com/EdBurritoPod/statuses/1471082543353298950" TargetMode="External"/><Relationship Id="rId488" Type="http://schemas.openxmlformats.org/officeDocument/2006/relationships/hyperlink" Target="http://twitter.com/clairemtimmins/statuses/1470765071286554641" TargetMode="External"/><Relationship Id="rId245" Type="http://schemas.openxmlformats.org/officeDocument/2006/relationships/hyperlink" Target="http://pbs.twimg.com/profile_images/1309880796405272576/ZQKq8yVU_normal.jpg" TargetMode="External"/><Relationship Id="rId487" Type="http://schemas.openxmlformats.org/officeDocument/2006/relationships/hyperlink" Target="http://pbs.twimg.com/profile_images/901140924780118016/aoNFv3HW_normal.jpg" TargetMode="External"/><Relationship Id="rId244" Type="http://schemas.openxmlformats.org/officeDocument/2006/relationships/hyperlink" Target="http://twitter.com/debbaff/statuses/1471089366088966146" TargetMode="External"/><Relationship Id="rId486" Type="http://schemas.openxmlformats.org/officeDocument/2006/relationships/hyperlink" Target="http://twitter.com/AENMcGregor/statuses/1470765657407037449" TargetMode="External"/><Relationship Id="rId243" Type="http://schemas.openxmlformats.org/officeDocument/2006/relationships/hyperlink" Target="http://pbs.twimg.com/profile_images/862616430835097601/2ki8W-6__normal.jpg" TargetMode="External"/><Relationship Id="rId485" Type="http://schemas.openxmlformats.org/officeDocument/2006/relationships/hyperlink" Target="http://pbs.twimg.com/profile_images/655425366148911104/QwMsGKrt_normal.jpg" TargetMode="External"/><Relationship Id="rId480" Type="http://schemas.openxmlformats.org/officeDocument/2006/relationships/hyperlink" Target="http://twitter.com/debbaff/statuses/1470769822061502465" TargetMode="External"/><Relationship Id="rId239" Type="http://schemas.openxmlformats.org/officeDocument/2006/relationships/hyperlink" Target="http://pbs.twimg.com/profile_images/878517414471897088/4UzVqIN1_normal.jpg" TargetMode="External"/><Relationship Id="rId238" Type="http://schemas.openxmlformats.org/officeDocument/2006/relationships/hyperlink" Target="http://twitter.com/rmghannam/statuses/1471134770306428929" TargetMode="External"/><Relationship Id="rId237" Type="http://schemas.openxmlformats.org/officeDocument/2006/relationships/hyperlink" Target="http://pbs.twimg.com/profile_images/1439247183530823682/tGdvgNKN_normal.jpg" TargetMode="External"/><Relationship Id="rId479" Type="http://schemas.openxmlformats.org/officeDocument/2006/relationships/hyperlink" Target="http://pbs.twimg.com/profile_images/862616430835097601/2ki8W-6__normal.jpg" TargetMode="External"/><Relationship Id="rId236" Type="http://schemas.openxmlformats.org/officeDocument/2006/relationships/hyperlink" Target="http://twitter.com/ginofransman/statuses/1471198154288775172" TargetMode="External"/><Relationship Id="rId478" Type="http://schemas.openxmlformats.org/officeDocument/2006/relationships/hyperlink" Target="http://twitter.com/Sarah__Hallam/statuses/1470771446641303557" TargetMode="External"/><Relationship Id="rId231" Type="http://schemas.openxmlformats.org/officeDocument/2006/relationships/hyperlink" Target="http://pbs.twimg.com/profile_images/1400799717357801482/2UGUAzD6_normal.png" TargetMode="External"/><Relationship Id="rId473" Type="http://schemas.openxmlformats.org/officeDocument/2006/relationships/hyperlink" Target="http://pbs.twimg.com/profile_images/1455566645162827777/1la4QrqY_normal.jpg" TargetMode="External"/><Relationship Id="rId230" Type="http://schemas.openxmlformats.org/officeDocument/2006/relationships/hyperlink" Target="http://twitter.com/FieryRed1/statuses/1471209817884745728" TargetMode="External"/><Relationship Id="rId472" Type="http://schemas.openxmlformats.org/officeDocument/2006/relationships/hyperlink" Target="http://twitter.com/clairemtimmins/statuses/1470773117123543058" TargetMode="External"/><Relationship Id="rId471" Type="http://schemas.openxmlformats.org/officeDocument/2006/relationships/hyperlink" Target="http://pbs.twimg.com/profile_images/901140924780118016/aoNFv3HW_normal.jpg" TargetMode="External"/><Relationship Id="rId470" Type="http://schemas.openxmlformats.org/officeDocument/2006/relationships/hyperlink" Target="http://twitter.com/Sarah__Hallam/statuses/1470775216385187842" TargetMode="External"/><Relationship Id="rId235" Type="http://schemas.openxmlformats.org/officeDocument/2006/relationships/hyperlink" Target="http://pbs.twimg.com/profile_images/1458577249662287877/TDuvUMUI_normal.jpg" TargetMode="External"/><Relationship Id="rId477" Type="http://schemas.openxmlformats.org/officeDocument/2006/relationships/hyperlink" Target="http://pbs.twimg.com/profile_images/1468538774242086913/ZRn0RY4j_normal.jpg" TargetMode="External"/><Relationship Id="rId234" Type="http://schemas.openxmlformats.org/officeDocument/2006/relationships/hyperlink" Target="http://twitter.com/NomadWarMachine/statuses/1471209266333855751" TargetMode="External"/><Relationship Id="rId476" Type="http://schemas.openxmlformats.org/officeDocument/2006/relationships/hyperlink" Target="http://twitter.com/DrLeeCoutts/statuses/1470771615755558913" TargetMode="External"/><Relationship Id="rId233" Type="http://schemas.openxmlformats.org/officeDocument/2006/relationships/hyperlink" Target="http://pbs.twimg.com/profile_images/1400799717357801482/2UGUAzD6_normal.png" TargetMode="External"/><Relationship Id="rId475" Type="http://schemas.openxmlformats.org/officeDocument/2006/relationships/hyperlink" Target="http://pbs.twimg.com/profile_images/1140676155009359872/5PsNvvp2_normal.jpg" TargetMode="External"/><Relationship Id="rId232" Type="http://schemas.openxmlformats.org/officeDocument/2006/relationships/hyperlink" Target="http://twitter.com/NomadWarMachine/statuses/1471209266333855751" TargetMode="External"/><Relationship Id="rId474" Type="http://schemas.openxmlformats.org/officeDocument/2006/relationships/hyperlink" Target="http://twitter.com/alexgspiers/statuses/1470771722882273288" TargetMode="External"/><Relationship Id="rId426" Type="http://schemas.openxmlformats.org/officeDocument/2006/relationships/hyperlink" Target="http://twitter.com/baaanedict/statuses/1470787541909573633" TargetMode="External"/><Relationship Id="rId668" Type="http://schemas.openxmlformats.org/officeDocument/2006/relationships/hyperlink" Target="http://twitter.com/OliviaKellyOU/statuses/1470703333203755012" TargetMode="External"/><Relationship Id="rId425" Type="http://schemas.openxmlformats.org/officeDocument/2006/relationships/hyperlink" Target="http://pbs.twimg.com/profile_images/987430781655109632/8RyhQqng_normal.jpg" TargetMode="External"/><Relationship Id="rId667" Type="http://schemas.openxmlformats.org/officeDocument/2006/relationships/hyperlink" Target="http://pbs.twimg.com/profile_images/1268157378836512770/ICrB-VxD_normal.jpg" TargetMode="External"/><Relationship Id="rId424" Type="http://schemas.openxmlformats.org/officeDocument/2006/relationships/hyperlink" Target="http://twitter.com/scottfarrow88/statuses/1470788529919778822" TargetMode="External"/><Relationship Id="rId666" Type="http://schemas.openxmlformats.org/officeDocument/2006/relationships/hyperlink" Target="http://twitter.com/KiuSum/statuses/1470703671172284416" TargetMode="External"/><Relationship Id="rId423" Type="http://schemas.openxmlformats.org/officeDocument/2006/relationships/hyperlink" Target="http://pbs.twimg.com/profile_images/1291392622750203904/ZrEYZloY_normal.jpg" TargetMode="External"/><Relationship Id="rId665" Type="http://schemas.openxmlformats.org/officeDocument/2006/relationships/hyperlink" Target="http://pbs.twimg.com/profile_images/915596670959783936/8Hysdkh__normal.jpg" TargetMode="External"/><Relationship Id="rId429" Type="http://schemas.openxmlformats.org/officeDocument/2006/relationships/hyperlink" Target="http://pbs.twimg.com/profile_images/1463970218531819522/7x_vVjy8_normal.jpg" TargetMode="External"/><Relationship Id="rId428" Type="http://schemas.openxmlformats.org/officeDocument/2006/relationships/hyperlink" Target="http://twitter.com/alexgspiers/statuses/1470787430043340810" TargetMode="External"/><Relationship Id="rId427" Type="http://schemas.openxmlformats.org/officeDocument/2006/relationships/hyperlink" Target="http://pbs.twimg.com/profile_images/1455566645162827777/1la4QrqY_normal.jpg" TargetMode="External"/><Relationship Id="rId669" Type="http://schemas.openxmlformats.org/officeDocument/2006/relationships/hyperlink" Target="http://pbs.twimg.com/profile_images/1455566645162827777/1la4QrqY_normal.jpg" TargetMode="External"/><Relationship Id="rId660" Type="http://schemas.openxmlformats.org/officeDocument/2006/relationships/hyperlink" Target="http://twitter.com/SocMedHE/statuses/1470705113236967424" TargetMode="External"/><Relationship Id="rId422" Type="http://schemas.openxmlformats.org/officeDocument/2006/relationships/hyperlink" Target="http://twitter.com/scottfarrow88/statuses/1470788529919778822" TargetMode="External"/><Relationship Id="rId664" Type="http://schemas.openxmlformats.org/officeDocument/2006/relationships/hyperlink" Target="http://twitter.com/leohavemann/statuses/1470704340251906053" TargetMode="External"/><Relationship Id="rId421" Type="http://schemas.openxmlformats.org/officeDocument/2006/relationships/hyperlink" Target="http://pbs.twimg.com/profile_images/1291392622750203904/ZrEYZloY_normal.jpg" TargetMode="External"/><Relationship Id="rId663" Type="http://schemas.openxmlformats.org/officeDocument/2006/relationships/hyperlink" Target="http://pbs.twimg.com/profile_images/1218565046424547329/1Nj9kQQA_normal.jpg" TargetMode="External"/><Relationship Id="rId420" Type="http://schemas.openxmlformats.org/officeDocument/2006/relationships/hyperlink" Target="http://twitter.com/GlennAdamHurst/statuses/1470789516709478405" TargetMode="External"/><Relationship Id="rId662" Type="http://schemas.openxmlformats.org/officeDocument/2006/relationships/hyperlink" Target="http://twitter.com/CLTatEHU/statuses/1470704399722979328" TargetMode="External"/><Relationship Id="rId661" Type="http://schemas.openxmlformats.org/officeDocument/2006/relationships/hyperlink" Target="http://pbs.twimg.com/profile_images/575966252998352896/LHg8rfrb_normal.png" TargetMode="External"/><Relationship Id="rId415" Type="http://schemas.openxmlformats.org/officeDocument/2006/relationships/hyperlink" Target="http://pbs.twimg.com/profile_images/707234049144840195/oOSySzdy_normal.jpg" TargetMode="External"/><Relationship Id="rId657" Type="http://schemas.openxmlformats.org/officeDocument/2006/relationships/hyperlink" Target="http://pbs.twimg.com/profile_images/1103357355784318976/hBegLP4W_normal.png" TargetMode="External"/><Relationship Id="rId414" Type="http://schemas.openxmlformats.org/officeDocument/2006/relationships/hyperlink" Target="http://twitter.com/NtuTilt/statuses/1470790005375315969" TargetMode="External"/><Relationship Id="rId656" Type="http://schemas.openxmlformats.org/officeDocument/2006/relationships/hyperlink" Target="http://twitter.com/LauraR251/statuses/1470706124743659523" TargetMode="External"/><Relationship Id="rId413" Type="http://schemas.openxmlformats.org/officeDocument/2006/relationships/hyperlink" Target="http://pbs.twimg.com/profile_images/1059750498163703808/EKoyKkrI_normal.jpg" TargetMode="External"/><Relationship Id="rId655" Type="http://schemas.openxmlformats.org/officeDocument/2006/relationships/hyperlink" Target="http://pbs.twimg.com/profile_images/1235678427056877569/H0Gkr5mO_normal.jpg" TargetMode="External"/><Relationship Id="rId412" Type="http://schemas.openxmlformats.org/officeDocument/2006/relationships/hyperlink" Target="http://twitter.com/NtuTilt/statuses/1470790005375315969" TargetMode="External"/><Relationship Id="rId654" Type="http://schemas.openxmlformats.org/officeDocument/2006/relationships/hyperlink" Target="http://twitter.com/KiuSum/statuses/1470707367562125316" TargetMode="External"/><Relationship Id="rId419" Type="http://schemas.openxmlformats.org/officeDocument/2006/relationships/hyperlink" Target="http://pbs.twimg.com/profile_images/1463970218531819522/7x_vVjy8_normal.jpg" TargetMode="External"/><Relationship Id="rId418" Type="http://schemas.openxmlformats.org/officeDocument/2006/relationships/hyperlink" Target="http://twitter.com/GlennAdamHurst/statuses/1470789544215814150" TargetMode="External"/><Relationship Id="rId417" Type="http://schemas.openxmlformats.org/officeDocument/2006/relationships/hyperlink" Target="http://pbs.twimg.com/profile_images/1463970218531819522/7x_vVjy8_normal.jpg" TargetMode="External"/><Relationship Id="rId659" Type="http://schemas.openxmlformats.org/officeDocument/2006/relationships/hyperlink" Target="http://pbs.twimg.com/profile_images/1314651238844243975/eUXY1EPw_normal.jpg" TargetMode="External"/><Relationship Id="rId416" Type="http://schemas.openxmlformats.org/officeDocument/2006/relationships/hyperlink" Target="http://twitter.com/scottturneruon/statuses/1470789546006794245" TargetMode="External"/><Relationship Id="rId658" Type="http://schemas.openxmlformats.org/officeDocument/2006/relationships/hyperlink" Target="http://twitter.com/belld17/statuses/1470705120761548801" TargetMode="External"/><Relationship Id="rId411" Type="http://schemas.openxmlformats.org/officeDocument/2006/relationships/hyperlink" Target="http://pbs.twimg.com/profile_images/1059750498163703808/EKoyKkrI_normal.jpg" TargetMode="External"/><Relationship Id="rId653" Type="http://schemas.openxmlformats.org/officeDocument/2006/relationships/hyperlink" Target="http://pbs.twimg.com/profile_images/915596670959783936/8Hysdkh__normal.jpg" TargetMode="External"/><Relationship Id="rId410" Type="http://schemas.openxmlformats.org/officeDocument/2006/relationships/hyperlink" Target="http://twitter.com/GlennAdamHurst/statuses/1470790107930238976" TargetMode="External"/><Relationship Id="rId652" Type="http://schemas.openxmlformats.org/officeDocument/2006/relationships/hyperlink" Target="http://twitter.com/superteamup/statuses/1470707381059338240" TargetMode="External"/><Relationship Id="rId651" Type="http://schemas.openxmlformats.org/officeDocument/2006/relationships/hyperlink" Target="http://pbs.twimg.com/profile_images/1458377290333700096/oTDRXLA3_normal.jpg" TargetMode="External"/><Relationship Id="rId650" Type="http://schemas.openxmlformats.org/officeDocument/2006/relationships/hyperlink" Target="http://twitter.com/alexgspiers/statuses/1470707638623215616" TargetMode="External"/><Relationship Id="rId206" Type="http://schemas.openxmlformats.org/officeDocument/2006/relationships/hyperlink" Target="http://twitter.com/FieryRed1/statuses/1471217689184059396" TargetMode="External"/><Relationship Id="rId448" Type="http://schemas.openxmlformats.org/officeDocument/2006/relationships/hyperlink" Target="http://twitter.com/SocMedHE/statuses/1470783548210749440" TargetMode="External"/><Relationship Id="rId205" Type="http://schemas.openxmlformats.org/officeDocument/2006/relationships/hyperlink" Target="http://pbs.twimg.com/profile_images/1326768132216791045/DyOhFi8-_normal.jpg" TargetMode="External"/><Relationship Id="rId447" Type="http://schemas.openxmlformats.org/officeDocument/2006/relationships/hyperlink" Target="http://pbs.twimg.com/profile_images/1314651238844243975/eUXY1EPw_normal.jpg" TargetMode="External"/><Relationship Id="rId689" Type="http://schemas.openxmlformats.org/officeDocument/2006/relationships/hyperlink" Target="http://pbs.twimg.com/profile_images/987430781655109632/8RyhQqng_normal.jpg" TargetMode="External"/><Relationship Id="rId204" Type="http://schemas.openxmlformats.org/officeDocument/2006/relationships/hyperlink" Target="http://twitter.com/RacePhil/statuses/1471218057829834759" TargetMode="External"/><Relationship Id="rId446" Type="http://schemas.openxmlformats.org/officeDocument/2006/relationships/hyperlink" Target="http://twitter.com/SocMedHE/statuses/1470783581538729989" TargetMode="External"/><Relationship Id="rId688" Type="http://schemas.openxmlformats.org/officeDocument/2006/relationships/hyperlink" Target="http://twitter.com/JIME_journal/statuses/1470698892559884290" TargetMode="External"/><Relationship Id="rId203" Type="http://schemas.openxmlformats.org/officeDocument/2006/relationships/hyperlink" Target="http://pbs.twimg.com/profile_images/378800000609415725/19672c718d9873a6c2faba1242b6562d_normal.jpeg" TargetMode="External"/><Relationship Id="rId445" Type="http://schemas.openxmlformats.org/officeDocument/2006/relationships/hyperlink" Target="http://pbs.twimg.com/profile_images/1314651238844243975/eUXY1EPw_normal.jpg" TargetMode="External"/><Relationship Id="rId687" Type="http://schemas.openxmlformats.org/officeDocument/2006/relationships/hyperlink" Target="http://pbs.twimg.com/profile_images/570205430928789504/ECLi9Qao_normal.png" TargetMode="External"/><Relationship Id="rId209" Type="http://schemas.openxmlformats.org/officeDocument/2006/relationships/hyperlink" Target="http://pbs.twimg.com/profile_images/1286363323550883840/0t4Y6OPR_normal.jpg" TargetMode="External"/><Relationship Id="rId208" Type="http://schemas.openxmlformats.org/officeDocument/2006/relationships/hyperlink" Target="http://twitter.com/scottturneruon/statuses/1471217512654290948" TargetMode="External"/><Relationship Id="rId207" Type="http://schemas.openxmlformats.org/officeDocument/2006/relationships/hyperlink" Target="http://pbs.twimg.com/profile_images/707234049144840195/oOSySzdy_normal.jpg" TargetMode="External"/><Relationship Id="rId449" Type="http://schemas.openxmlformats.org/officeDocument/2006/relationships/hyperlink" Target="http://pbs.twimg.com/profile_images/1314651238844243975/eUXY1EPw_normal.jpg" TargetMode="External"/><Relationship Id="rId440" Type="http://schemas.openxmlformats.org/officeDocument/2006/relationships/hyperlink" Target="http://twitter.com/SocMedHE/statuses/1470784515756941315" TargetMode="External"/><Relationship Id="rId682" Type="http://schemas.openxmlformats.org/officeDocument/2006/relationships/hyperlink" Target="http://twitter.com/SocMedHE/statuses/1470701114291064837" TargetMode="External"/><Relationship Id="rId681" Type="http://schemas.openxmlformats.org/officeDocument/2006/relationships/hyperlink" Target="http://pbs.twimg.com/profile_images/1314651238844243975/eUXY1EPw_normal.jpg" TargetMode="External"/><Relationship Id="rId680" Type="http://schemas.openxmlformats.org/officeDocument/2006/relationships/hyperlink" Target="http://twitter.com/SocMedHE/statuses/1470701467157905413" TargetMode="External"/><Relationship Id="rId202" Type="http://schemas.openxmlformats.org/officeDocument/2006/relationships/hyperlink" Target="http://twitter.com/scottturneruon/statuses/1471219271346835465" TargetMode="External"/><Relationship Id="rId444" Type="http://schemas.openxmlformats.org/officeDocument/2006/relationships/hyperlink" Target="http://twitter.com/SocMedHE/statuses/1470783633829081094" TargetMode="External"/><Relationship Id="rId686" Type="http://schemas.openxmlformats.org/officeDocument/2006/relationships/hyperlink" Target="http://twitter.com/debbaff/statuses/1470700156509212677" TargetMode="External"/><Relationship Id="rId201" Type="http://schemas.openxmlformats.org/officeDocument/2006/relationships/hyperlink" Target="http://pbs.twimg.com/profile_images/707234049144840195/oOSySzdy_normal.jpg" TargetMode="External"/><Relationship Id="rId443" Type="http://schemas.openxmlformats.org/officeDocument/2006/relationships/hyperlink" Target="http://pbs.twimg.com/profile_images/1314651238844243975/eUXY1EPw_normal.jpg" TargetMode="External"/><Relationship Id="rId685" Type="http://schemas.openxmlformats.org/officeDocument/2006/relationships/hyperlink" Target="http://pbs.twimg.com/profile_images/862616430835097601/2ki8W-6__normal.jpg" TargetMode="External"/><Relationship Id="rId200" Type="http://schemas.openxmlformats.org/officeDocument/2006/relationships/hyperlink" Target="http://twitter.com/SFaulknerPandO/statuses/1471219534526824454" TargetMode="External"/><Relationship Id="rId442" Type="http://schemas.openxmlformats.org/officeDocument/2006/relationships/hyperlink" Target="http://twitter.com/alexgspiers/statuses/1470784406373679104" TargetMode="External"/><Relationship Id="rId684" Type="http://schemas.openxmlformats.org/officeDocument/2006/relationships/hyperlink" Target="http://twitter.com/GOGN_OER/statuses/1470701064026480640" TargetMode="External"/><Relationship Id="rId441" Type="http://schemas.openxmlformats.org/officeDocument/2006/relationships/hyperlink" Target="http://pbs.twimg.com/profile_images/1455566645162827777/1la4QrqY_normal.jpg" TargetMode="External"/><Relationship Id="rId683" Type="http://schemas.openxmlformats.org/officeDocument/2006/relationships/hyperlink" Target="http://pbs.twimg.com/profile_images/1167085133448601600/uaCjlYxN_normal.jpg" TargetMode="External"/><Relationship Id="rId437" Type="http://schemas.openxmlformats.org/officeDocument/2006/relationships/hyperlink" Target="http://pbs.twimg.com/profile_images/1314651238844243975/eUXY1EPw_normal.jpg" TargetMode="External"/><Relationship Id="rId679" Type="http://schemas.openxmlformats.org/officeDocument/2006/relationships/hyperlink" Target="http://pbs.twimg.com/profile_images/1314651238844243975/eUXY1EPw_normal.jpg" TargetMode="External"/><Relationship Id="rId436" Type="http://schemas.openxmlformats.org/officeDocument/2006/relationships/hyperlink" Target="http://twitter.com/SocMedHE/statuses/1470784616881606665" TargetMode="External"/><Relationship Id="rId678" Type="http://schemas.openxmlformats.org/officeDocument/2006/relationships/hyperlink" Target="http://twitter.com/CLTatEHU/statuses/1470701915323486210" TargetMode="External"/><Relationship Id="rId435" Type="http://schemas.openxmlformats.org/officeDocument/2006/relationships/hyperlink" Target="http://pbs.twimg.com/profile_images/1314651238844243975/eUXY1EPw_normal.jpg" TargetMode="External"/><Relationship Id="rId677" Type="http://schemas.openxmlformats.org/officeDocument/2006/relationships/hyperlink" Target="http://pbs.twimg.com/profile_images/575966252998352896/LHg8rfrb_normal.png" TargetMode="External"/><Relationship Id="rId434" Type="http://schemas.openxmlformats.org/officeDocument/2006/relationships/hyperlink" Target="http://twitter.com/ClariMichele/statuses/1470785454920417293" TargetMode="External"/><Relationship Id="rId676" Type="http://schemas.openxmlformats.org/officeDocument/2006/relationships/hyperlink" Target="http://twitter.com/CLTatEHU/statuses/1470701915323486210" TargetMode="External"/><Relationship Id="rId439" Type="http://schemas.openxmlformats.org/officeDocument/2006/relationships/hyperlink" Target="http://pbs.twimg.com/profile_images/1314651238844243975/eUXY1EPw_normal.jpg" TargetMode="External"/><Relationship Id="rId438" Type="http://schemas.openxmlformats.org/officeDocument/2006/relationships/hyperlink" Target="http://twitter.com/SocMedHE/statuses/1470784555300835330" TargetMode="External"/><Relationship Id="rId671" Type="http://schemas.openxmlformats.org/officeDocument/2006/relationships/hyperlink" Target="http://pbs.twimg.com/profile_images/1184408151057195008/ZFNQUpZF_normal.jpg" TargetMode="External"/><Relationship Id="rId670" Type="http://schemas.openxmlformats.org/officeDocument/2006/relationships/hyperlink" Target="http://twitter.com/alexgspiers/statuses/1470702568829591553" TargetMode="External"/><Relationship Id="rId433" Type="http://schemas.openxmlformats.org/officeDocument/2006/relationships/hyperlink" Target="http://pbs.twimg.com/profile_images/504720989180026880/YNwc_Tbu_normal.jpeg" TargetMode="External"/><Relationship Id="rId675" Type="http://schemas.openxmlformats.org/officeDocument/2006/relationships/hyperlink" Target="http://pbs.twimg.com/profile_images/575966252998352896/LHg8rfrb_normal.png" TargetMode="External"/><Relationship Id="rId432" Type="http://schemas.openxmlformats.org/officeDocument/2006/relationships/hyperlink" Target="http://twitter.com/suebecks/statuses/1470785808760193027" TargetMode="External"/><Relationship Id="rId674" Type="http://schemas.openxmlformats.org/officeDocument/2006/relationships/hyperlink" Target="http://twitter.com/alexgspiers/statuses/1470701982021308418" TargetMode="External"/><Relationship Id="rId431" Type="http://schemas.openxmlformats.org/officeDocument/2006/relationships/hyperlink" Target="http://pbs.twimg.com/profile_images/1169988780637528064/ZfOi1CD8_normal.jpg" TargetMode="External"/><Relationship Id="rId673" Type="http://schemas.openxmlformats.org/officeDocument/2006/relationships/hyperlink" Target="http://pbs.twimg.com/profile_images/1455566645162827777/1la4QrqY_normal.jpg" TargetMode="External"/><Relationship Id="rId430" Type="http://schemas.openxmlformats.org/officeDocument/2006/relationships/hyperlink" Target="http://twitter.com/GlennAdamHurst/statuses/1470786928354201610" TargetMode="External"/><Relationship Id="rId672" Type="http://schemas.openxmlformats.org/officeDocument/2006/relationships/hyperlink" Target="http://twitter.com/sheilmcn/statuses/1470702230890233866" TargetMode="Externa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://hawksey.info/tagsexplorer/arc.html?key=1o49hgPpud99FdVD-DxShD1B_v4fuPdTZoTdrVZFCjXI&amp;gid=400689247&amp;screenname=SocMedHE" TargetMode="External"/><Relationship Id="rId2" Type="http://schemas.openxmlformats.org/officeDocument/2006/relationships/hyperlink" Target="http://hawksey.info/tagsexplorer/arc.html?key=1o49hgPpud99FdVD-DxShD1B_v4fuPdTZoTdrVZFCjXI&amp;gid=400689247&amp;screenname=this0499154500" TargetMode="External"/><Relationship Id="rId3" Type="http://schemas.openxmlformats.org/officeDocument/2006/relationships/hyperlink" Target="http://hawksey.info/tagsexplorer/arc.html?key=1o49hgPpud99FdVD-DxShD1B_v4fuPdTZoTdrVZFCjXI&amp;gid=400689247&amp;screenname=alexgspiers" TargetMode="External"/><Relationship Id="rId4" Type="http://schemas.openxmlformats.org/officeDocument/2006/relationships/hyperlink" Target="http://hawksey.info/tagsexplorer/arc.html?key=1o49hgPpud99FdVD-DxShD1B_v4fuPdTZoTdrVZFCjXI&amp;gid=400689247&amp;screenname=scottturneruon" TargetMode="External"/><Relationship Id="rId9" Type="http://schemas.openxmlformats.org/officeDocument/2006/relationships/hyperlink" Target="http://hawksey.info/tagsexplorer/arc.html?key=1o49hgPpud99FdVD-DxShD1B_v4fuPdTZoTdrVZFCjXI&amp;gid=400689247&amp;screenname=FieryRed1" TargetMode="External"/><Relationship Id="rId5" Type="http://schemas.openxmlformats.org/officeDocument/2006/relationships/hyperlink" Target="http://hawksey.info/tagsexplorer/arc.html?key=1o49hgPpud99FdVD-DxShD1B_v4fuPdTZoTdrVZFCjXI&amp;gid=400689247&amp;screenname=NomadWarMachine" TargetMode="External"/><Relationship Id="rId6" Type="http://schemas.openxmlformats.org/officeDocument/2006/relationships/hyperlink" Target="http://hawksey.info/tagsexplorer/arc.html?key=1o49hgPpud99FdVD-DxShD1B_v4fuPdTZoTdrVZFCjXI&amp;gid=400689247&amp;screenname=suebecks" TargetMode="External"/><Relationship Id="rId7" Type="http://schemas.openxmlformats.org/officeDocument/2006/relationships/hyperlink" Target="http://hawksey.info/tagsexplorer/arc.html?key=1o49hgPpud99FdVD-DxShD1B_v4fuPdTZoTdrVZFCjXI&amp;gid=400689247&amp;screenname=tavoer8" TargetMode="External"/><Relationship Id="rId8" Type="http://schemas.openxmlformats.org/officeDocument/2006/relationships/hyperlink" Target="http://hawksey.info/tagsexplorer/arc.html?key=1o49hgPpud99FdVD-DxShD1B_v4fuPdTZoTdrVZFCjXI&amp;gid=400689247&amp;screenname=clairemtimmins" TargetMode="External"/><Relationship Id="rId40" Type="http://schemas.openxmlformats.org/officeDocument/2006/relationships/hyperlink" Target="http://hawksey.info/tagsexplorer/arc.html?key=1o49hgPpud99FdVD-DxShD1B_v4fuPdTZoTdrVZFCjXI&amp;gid=400689247&amp;screenname=jnyrose" TargetMode="External"/><Relationship Id="rId42" Type="http://schemas.openxmlformats.org/officeDocument/2006/relationships/hyperlink" Target="http://hawksey.info/tagsexplorer/arc.html?key=1o49hgPpud99FdVD-DxShD1B_v4fuPdTZoTdrVZFCjXI&amp;gid=400689247&amp;screenname=rachelleeobrien" TargetMode="External"/><Relationship Id="rId41" Type="http://schemas.openxmlformats.org/officeDocument/2006/relationships/hyperlink" Target="http://hawksey.info/tagsexplorer/arc.html?key=1o49hgPpud99FdVD-DxShD1B_v4fuPdTZoTdrVZFCjXI&amp;gid=400689247&amp;screenname=kovescence" TargetMode="External"/><Relationship Id="rId44" Type="http://schemas.openxmlformats.org/officeDocument/2006/relationships/hyperlink" Target="http://hawksey.info/tagsexplorer/arc.html?key=1o49hgPpud99FdVD-DxShD1B_v4fuPdTZoTdrVZFCjXI&amp;gid=400689247&amp;screenname=scottfarrow88" TargetMode="External"/><Relationship Id="rId43" Type="http://schemas.openxmlformats.org/officeDocument/2006/relationships/hyperlink" Target="http://hawksey.info/tagsexplorer/arc.html?key=1o49hgPpud99FdVD-DxShD1B_v4fuPdTZoTdrVZFCjXI&amp;gid=400689247&amp;screenname=santanuvasant" TargetMode="External"/><Relationship Id="rId46" Type="http://schemas.openxmlformats.org/officeDocument/2006/relationships/hyperlink" Target="http://hawksey.info/tagsexplorer/arc.html?key=1o49hgPpud99FdVD-DxShD1B_v4fuPdTZoTdrVZFCjXI&amp;gid=400689247&amp;screenname=AENMcGregor" TargetMode="External"/><Relationship Id="rId45" Type="http://schemas.openxmlformats.org/officeDocument/2006/relationships/hyperlink" Target="http://hawksey.info/tagsexplorer/arc.html?key=1o49hgPpud99FdVD-DxShD1B_v4fuPdTZoTdrVZFCjXI&amp;gid=400689247&amp;screenname=sheilmcn" TargetMode="External"/><Relationship Id="rId48" Type="http://schemas.openxmlformats.org/officeDocument/2006/relationships/hyperlink" Target="http://hawksey.info/tagsexplorer/arc.html?key=1o49hgPpud99FdVD-DxShD1B_v4fuPdTZoTdrVZFCjXI&amp;gid=400689247&amp;screenname=AlgersAnne" TargetMode="External"/><Relationship Id="rId47" Type="http://schemas.openxmlformats.org/officeDocument/2006/relationships/hyperlink" Target="http://hawksey.info/tagsexplorer/arc.html?key=1o49hgPpud99FdVD-DxShD1B_v4fuPdTZoTdrVZFCjXI&amp;gid=400689247&amp;screenname=ActiveLearnNTW" TargetMode="External"/><Relationship Id="rId49" Type="http://schemas.openxmlformats.org/officeDocument/2006/relationships/hyperlink" Target="http://hawksey.info/tagsexplorer/arc.html?key=1o49hgPpud99FdVD-DxShD1B_v4fuPdTZoTdrVZFCjXI&amp;gid=400689247&amp;screenname=Averil50" TargetMode="External"/><Relationship Id="rId31" Type="http://schemas.openxmlformats.org/officeDocument/2006/relationships/hyperlink" Target="http://hawksey.info/tagsexplorer/arc.html?key=1o49hgPpud99FdVD-DxShD1B_v4fuPdTZoTdrVZFCjXI&amp;gid=400689247&amp;screenname=OliviaKellyOU" TargetMode="External"/><Relationship Id="rId30" Type="http://schemas.openxmlformats.org/officeDocument/2006/relationships/hyperlink" Target="http://hawksey.info/tagsexplorer/arc.html?key=1o49hgPpud99FdVD-DxShD1B_v4fuPdTZoTdrVZFCjXI&amp;gid=400689247&amp;screenname=LauraR251" TargetMode="External"/><Relationship Id="rId33" Type="http://schemas.openxmlformats.org/officeDocument/2006/relationships/hyperlink" Target="http://hawksey.info/tagsexplorer/arc.html?key=1o49hgPpud99FdVD-DxShD1B_v4fuPdTZoTdrVZFCjXI&amp;gid=400689247&amp;screenname=Sara_Louize_" TargetMode="External"/><Relationship Id="rId32" Type="http://schemas.openxmlformats.org/officeDocument/2006/relationships/hyperlink" Target="http://hawksey.info/tagsexplorer/arc.html?key=1o49hgPpud99FdVD-DxShD1B_v4fuPdTZoTdrVZFCjXI&amp;gid=400689247&amp;screenname=Reido2012" TargetMode="External"/><Relationship Id="rId35" Type="http://schemas.openxmlformats.org/officeDocument/2006/relationships/hyperlink" Target="http://hawksey.info/tagsexplorer/arc.html?key=1o49hgPpud99FdVD-DxShD1B_v4fuPdTZoTdrVZFCjXI&amp;gid=400689247&amp;screenname=SolsticeCETL" TargetMode="External"/><Relationship Id="rId34" Type="http://schemas.openxmlformats.org/officeDocument/2006/relationships/hyperlink" Target="http://hawksey.info/tagsexplorer/arc.html?key=1o49hgPpud99FdVD-DxShD1B_v4fuPdTZoTdrVZFCjXI&amp;gid=400689247&amp;screenname=ShamuStirling" TargetMode="External"/><Relationship Id="rId37" Type="http://schemas.openxmlformats.org/officeDocument/2006/relationships/hyperlink" Target="http://hawksey.info/tagsexplorer/arc.html?key=1o49hgPpud99FdVD-DxShD1B_v4fuPdTZoTdrVZFCjXI&amp;gid=400689247&amp;screenname=dataeducata" TargetMode="External"/><Relationship Id="rId36" Type="http://schemas.openxmlformats.org/officeDocument/2006/relationships/hyperlink" Target="http://hawksey.info/tagsexplorer/arc.html?key=1o49hgPpud99FdVD-DxShD1B_v4fuPdTZoTdrVZFCjXI&amp;gid=400689247&amp;screenname=WarwickLanguage" TargetMode="External"/><Relationship Id="rId39" Type="http://schemas.openxmlformats.org/officeDocument/2006/relationships/hyperlink" Target="http://hawksey.info/tagsexplorer/arc.html?key=1o49hgPpud99FdVD-DxShD1B_v4fuPdTZoTdrVZFCjXI&amp;gid=400689247&amp;screenname=hopkinsdavid" TargetMode="External"/><Relationship Id="rId38" Type="http://schemas.openxmlformats.org/officeDocument/2006/relationships/hyperlink" Target="http://hawksey.info/tagsexplorer/arc.html?key=1o49hgPpud99FdVD-DxShD1B_v4fuPdTZoTdrVZFCjXI&amp;gid=400689247&amp;screenname=hintondm" TargetMode="External"/><Relationship Id="rId20" Type="http://schemas.openxmlformats.org/officeDocument/2006/relationships/hyperlink" Target="http://hawksey.info/tagsexplorer/arc.html?key=1o49hgPpud99FdVD-DxShD1B_v4fuPdTZoTdrVZFCjXI&amp;gid=400689247&amp;screenname=andrewmid" TargetMode="External"/><Relationship Id="rId22" Type="http://schemas.openxmlformats.org/officeDocument/2006/relationships/hyperlink" Target="http://hawksey.info/tagsexplorer/arc.html?key=1o49hgPpud99FdVD-DxShD1B_v4fuPdTZoTdrVZFCjXI&amp;gid=400689247&amp;screenname=ClariMichele" TargetMode="External"/><Relationship Id="rId21" Type="http://schemas.openxmlformats.org/officeDocument/2006/relationships/hyperlink" Target="http://hawksey.info/tagsexplorer/arc.html?key=1o49hgPpud99FdVD-DxShD1B_v4fuPdTZoTdrVZFCjXI&amp;gid=400689247&amp;screenname=superteamup" TargetMode="External"/><Relationship Id="rId24" Type="http://schemas.openxmlformats.org/officeDocument/2006/relationships/hyperlink" Target="http://hawksey.info/tagsexplorer/arc.html?key=1o49hgPpud99FdVD-DxShD1B_v4fuPdTZoTdrVZFCjXI&amp;gid=400689247&amp;screenname=LindaKKaye" TargetMode="External"/><Relationship Id="rId23" Type="http://schemas.openxmlformats.org/officeDocument/2006/relationships/hyperlink" Target="http://hawksey.info/tagsexplorer/arc.html?key=1o49hgPpud99FdVD-DxShD1B_v4fuPdTZoTdrVZFCjXI&amp;gid=400689247&amp;screenname=DrLeeCoutts" TargetMode="External"/><Relationship Id="rId26" Type="http://schemas.openxmlformats.org/officeDocument/2006/relationships/hyperlink" Target="http://hawksey.info/tagsexplorer/arc.html?key=1o49hgPpud99FdVD-DxShD1B_v4fuPdTZoTdrVZFCjXI&amp;gid=400689247&amp;screenname=neilwithnell" TargetMode="External"/><Relationship Id="rId25" Type="http://schemas.openxmlformats.org/officeDocument/2006/relationships/hyperlink" Target="http://hawksey.info/tagsexplorer/arc.html?key=1o49hgPpud99FdVD-DxShD1B_v4fuPdTZoTdrVZFCjXI&amp;gid=400689247&amp;screenname=NTRepository" TargetMode="External"/><Relationship Id="rId28" Type="http://schemas.openxmlformats.org/officeDocument/2006/relationships/hyperlink" Target="http://hawksey.info/tagsexplorer/arc.html?key=1o49hgPpud99FdVD-DxShD1B_v4fuPdTZoTdrVZFCjXI&amp;gid=400689247&amp;screenname=Enterpr94497903" TargetMode="External"/><Relationship Id="rId27" Type="http://schemas.openxmlformats.org/officeDocument/2006/relationships/hyperlink" Target="http://hawksey.info/tagsexplorer/arc.html?key=1o49hgPpud99FdVD-DxShD1B_v4fuPdTZoTdrVZFCjXI&amp;gid=400689247&amp;screenname=Emmadw" TargetMode="External"/><Relationship Id="rId29" Type="http://schemas.openxmlformats.org/officeDocument/2006/relationships/hyperlink" Target="http://hawksey.info/tagsexplorer/arc.html?key=1o49hgPpud99FdVD-DxShD1B_v4fuPdTZoTdrVZFCjXI&amp;gid=400689247&amp;screenname=KiuSum" TargetMode="External"/><Relationship Id="rId11" Type="http://schemas.openxmlformats.org/officeDocument/2006/relationships/hyperlink" Target="http://hawksey.info/tagsexplorer/arc.html?key=1o49hgPpud99FdVD-DxShD1B_v4fuPdTZoTdrVZFCjXI&amp;gid=400689247&amp;screenname=debbaff" TargetMode="External"/><Relationship Id="rId10" Type="http://schemas.openxmlformats.org/officeDocument/2006/relationships/hyperlink" Target="http://hawksey.info/tagsexplorer/arc.html?key=1o49hgPpud99FdVD-DxShD1B_v4fuPdTZoTdrVZFCjXI&amp;gid=400689247&amp;screenname=belld17" TargetMode="External"/><Relationship Id="rId13" Type="http://schemas.openxmlformats.org/officeDocument/2006/relationships/hyperlink" Target="http://hawksey.info/tagsexplorer/arc.html?key=1o49hgPpud99FdVD-DxShD1B_v4fuPdTZoTdrVZFCjXI&amp;gid=400689247&amp;screenname=EdBurritoPod" TargetMode="External"/><Relationship Id="rId12" Type="http://schemas.openxmlformats.org/officeDocument/2006/relationships/hyperlink" Target="http://hawksey.info/tagsexplorer/arc.html?key=1o49hgPpud99FdVD-DxShD1B_v4fuPdTZoTdrVZFCjXI&amp;gid=400689247&amp;screenname=baaanedict" TargetMode="External"/><Relationship Id="rId15" Type="http://schemas.openxmlformats.org/officeDocument/2006/relationships/hyperlink" Target="http://hawksey.info/tagsexplorer/arc.html?key=1o49hgPpud99FdVD-DxShD1B_v4fuPdTZoTdrVZFCjXI&amp;gid=400689247&amp;screenname=GlennAdamHurst" TargetMode="External"/><Relationship Id="rId14" Type="http://schemas.openxmlformats.org/officeDocument/2006/relationships/hyperlink" Target="http://hawksey.info/tagsexplorer/arc.html?key=1o49hgPpud99FdVD-DxShD1B_v4fuPdTZoTdrVZFCjXI&amp;gid=400689247&amp;screenname=EduBot_HE" TargetMode="External"/><Relationship Id="rId17" Type="http://schemas.openxmlformats.org/officeDocument/2006/relationships/hyperlink" Target="http://hawksey.info/tagsexplorer/arc.html?key=1o49hgPpud99FdVD-DxShD1B_v4fuPdTZoTdrVZFCjXI&amp;gid=400689247&amp;screenname=VirnaRossi" TargetMode="External"/><Relationship Id="rId16" Type="http://schemas.openxmlformats.org/officeDocument/2006/relationships/hyperlink" Target="http://hawksey.info/tagsexplorer/arc.html?key=1o49hgPpud99FdVD-DxShD1B_v4fuPdTZoTdrVZFCjXI&amp;gid=400689247&amp;screenname=NtuTilt" TargetMode="External"/><Relationship Id="rId19" Type="http://schemas.openxmlformats.org/officeDocument/2006/relationships/hyperlink" Target="http://hawksey.info/tagsexplorer/arc.html?key=1o49hgPpud99FdVD-DxShD1B_v4fuPdTZoTdrVZFCjXI&amp;gid=400689247&amp;screenname=CLTatEHU" TargetMode="External"/><Relationship Id="rId18" Type="http://schemas.openxmlformats.org/officeDocument/2006/relationships/hyperlink" Target="http://hawksey.info/tagsexplorer/arc.html?key=1o49hgPpud99FdVD-DxShD1B_v4fuPdTZoTdrVZFCjXI&amp;gid=400689247&amp;screenname=Sarah__Hallam" TargetMode="External"/><Relationship Id="rId80" Type="http://schemas.openxmlformats.org/officeDocument/2006/relationships/hyperlink" Target="http://hawksey.info/tagsexplorer/arc.html?key=1o49hgPpud99FdVD-DxShD1B_v4fuPdTZoTdrVZFCjXI&amp;gid=400689247&amp;screenname=vrodes" TargetMode="External"/><Relationship Id="rId81" Type="http://schemas.openxmlformats.org/officeDocument/2006/relationships/drawing" Target="../drawings/drawing3.xml"/><Relationship Id="rId73" Type="http://schemas.openxmlformats.org/officeDocument/2006/relationships/hyperlink" Target="http://hawksey.info/tagsexplorer/arc.html?key=1o49hgPpud99FdVD-DxShD1B_v4fuPdTZoTdrVZFCjXI&amp;gid=400689247&amp;screenname=leohavemann" TargetMode="External"/><Relationship Id="rId72" Type="http://schemas.openxmlformats.org/officeDocument/2006/relationships/hyperlink" Target="http://hawksey.info/tagsexplorer/arc.html?key=1o49hgPpud99FdVD-DxShD1B_v4fuPdTZoTdrVZFCjXI&amp;gid=400689247&amp;screenname=jsmljournal" TargetMode="External"/><Relationship Id="rId75" Type="http://schemas.openxmlformats.org/officeDocument/2006/relationships/hyperlink" Target="http://hawksey.info/tagsexplorer/arc.html?key=1o49hgPpud99FdVD-DxShD1B_v4fuPdTZoTdrVZFCjXI&amp;gid=400689247&amp;screenname=nucleoREA" TargetMode="External"/><Relationship Id="rId74" Type="http://schemas.openxmlformats.org/officeDocument/2006/relationships/hyperlink" Target="http://hawksey.info/tagsexplorer/arc.html?key=1o49hgPpud99FdVD-DxShD1B_v4fuPdTZoTdrVZFCjXI&amp;gid=400689247&amp;screenname=marc_smith" TargetMode="External"/><Relationship Id="rId77" Type="http://schemas.openxmlformats.org/officeDocument/2006/relationships/hyperlink" Target="http://hawksey.info/tagsexplorer/arc.html?key=1o49hgPpud99FdVD-DxShD1B_v4fuPdTZoTdrVZFCjXI&amp;gid=400689247&amp;screenname=scholastic_rat" TargetMode="External"/><Relationship Id="rId76" Type="http://schemas.openxmlformats.org/officeDocument/2006/relationships/hyperlink" Target="http://hawksey.info/tagsexplorer/arc.html?key=1o49hgPpud99FdVD-DxShD1B_v4fuPdTZoTdrVZFCjXI&amp;gid=400689247&amp;screenname=rmghannam" TargetMode="External"/><Relationship Id="rId79" Type="http://schemas.openxmlformats.org/officeDocument/2006/relationships/hyperlink" Target="http://hawksey.info/tagsexplorer/arc.html?key=1o49hgPpud99FdVD-DxShD1B_v4fuPdTZoTdrVZFCjXI&amp;gid=400689247&amp;screenname=verenanz" TargetMode="External"/><Relationship Id="rId78" Type="http://schemas.openxmlformats.org/officeDocument/2006/relationships/hyperlink" Target="http://hawksey.info/tagsexplorer/arc.html?key=1o49hgPpud99FdVD-DxShD1B_v4fuPdTZoTdrVZFCjXI&amp;gid=400689247&amp;screenname=thatpsychprof" TargetMode="External"/><Relationship Id="rId71" Type="http://schemas.openxmlformats.org/officeDocument/2006/relationships/hyperlink" Target="http://hawksey.info/tagsexplorer/arc.html?key=1o49hgPpud99FdVD-DxShD1B_v4fuPdTZoTdrVZFCjXI&amp;gid=400689247&amp;screenname=johannafunk1" TargetMode="External"/><Relationship Id="rId70" Type="http://schemas.openxmlformats.org/officeDocument/2006/relationships/hyperlink" Target="http://hawksey.info/tagsexplorer/arc.html?key=1o49hgPpud99FdVD-DxShD1B_v4fuPdTZoTdrVZFCjXI&amp;gid=400689247&amp;screenname=horrocks_simon" TargetMode="External"/><Relationship Id="rId62" Type="http://schemas.openxmlformats.org/officeDocument/2006/relationships/hyperlink" Target="http://hawksey.info/tagsexplorer/arc.html?key=1o49hgPpud99FdVD-DxShD1B_v4fuPdTZoTdrVZFCjXI&amp;gid=400689247&amp;screenname=PacoIniesto" TargetMode="External"/><Relationship Id="rId61" Type="http://schemas.openxmlformats.org/officeDocument/2006/relationships/hyperlink" Target="http://hawksey.info/tagsexplorer/arc.html?key=1o49hgPpud99FdVD-DxShD1B_v4fuPdTZoTdrVZFCjXI&amp;gid=400689247&amp;screenname=OpenUCL" TargetMode="External"/><Relationship Id="rId64" Type="http://schemas.openxmlformats.org/officeDocument/2006/relationships/hyperlink" Target="http://hawksey.info/tagsexplorer/arc.html?key=1o49hgPpud99FdVD-DxShD1B_v4fuPdTZoTdrVZFCjXI&amp;gid=400689247&amp;screenname=ScalarHumanity" TargetMode="External"/><Relationship Id="rId63" Type="http://schemas.openxmlformats.org/officeDocument/2006/relationships/hyperlink" Target="http://hawksey.info/tagsexplorer/arc.html?key=1o49hgPpud99FdVD-DxShD1B_v4fuPdTZoTdrVZFCjXI&amp;gid=400689247&amp;screenname=RacePhil" TargetMode="External"/><Relationship Id="rId66" Type="http://schemas.openxmlformats.org/officeDocument/2006/relationships/hyperlink" Target="http://hawksey.info/tagsexplorer/arc.html?key=1o49hgPpud99FdVD-DxShD1B_v4fuPdTZoTdrVZFCjXI&amp;gid=400689247&amp;screenname=cuthbert_kate" TargetMode="External"/><Relationship Id="rId65" Type="http://schemas.openxmlformats.org/officeDocument/2006/relationships/hyperlink" Target="http://hawksey.info/tagsexplorer/arc.html?key=1o49hgPpud99FdVD-DxShD1B_v4fuPdTZoTdrVZFCjXI&amp;gid=400689247&amp;screenname=SumpterJohn" TargetMode="External"/><Relationship Id="rId68" Type="http://schemas.openxmlformats.org/officeDocument/2006/relationships/hyperlink" Target="http://hawksey.info/tagsexplorer/arc.html?key=1o49hgPpud99FdVD-DxShD1B_v4fuPdTZoTdrVZFCjXI&amp;gid=400689247&amp;screenname=finneyivan1963" TargetMode="External"/><Relationship Id="rId67" Type="http://schemas.openxmlformats.org/officeDocument/2006/relationships/hyperlink" Target="http://hawksey.info/tagsexplorer/arc.html?key=1o49hgPpud99FdVD-DxShD1B_v4fuPdTZoTdrVZFCjXI&amp;gid=400689247&amp;screenname=dilla_davis" TargetMode="External"/><Relationship Id="rId60" Type="http://schemas.openxmlformats.org/officeDocument/2006/relationships/hyperlink" Target="http://hawksey.info/tagsexplorer/arc.html?key=1o49hgPpud99FdVD-DxShD1B_v4fuPdTZoTdrVZFCjXI&amp;gid=400689247&amp;screenname=MartinaEmke" TargetMode="External"/><Relationship Id="rId69" Type="http://schemas.openxmlformats.org/officeDocument/2006/relationships/hyperlink" Target="http://hawksey.info/tagsexplorer/arc.html?key=1o49hgPpud99FdVD-DxShD1B_v4fuPdTZoTdrVZFCjXI&amp;gid=400689247&amp;screenname=ginofransman" TargetMode="External"/><Relationship Id="rId51" Type="http://schemas.openxmlformats.org/officeDocument/2006/relationships/hyperlink" Target="http://hawksey.info/tagsexplorer/arc.html?key=1o49hgPpud99FdVD-DxShD1B_v4fuPdTZoTdrVZFCjXI&amp;gid=400689247&amp;screenname=DrJoanneCleland" TargetMode="External"/><Relationship Id="rId50" Type="http://schemas.openxmlformats.org/officeDocument/2006/relationships/hyperlink" Target="http://hawksey.info/tagsexplorer/arc.html?key=1o49hgPpud99FdVD-DxShD1B_v4fuPdTZoTdrVZFCjXI&amp;gid=400689247&amp;screenname=Danceswithcloud" TargetMode="External"/><Relationship Id="rId53" Type="http://schemas.openxmlformats.org/officeDocument/2006/relationships/hyperlink" Target="http://hawksey.info/tagsexplorer/arc.html?key=1o49hgPpud99FdVD-DxShD1B_v4fuPdTZoTdrVZFCjXI&amp;gid=400689247&amp;screenname=EdenLSE" TargetMode="External"/><Relationship Id="rId52" Type="http://schemas.openxmlformats.org/officeDocument/2006/relationships/hyperlink" Target="http://hawksey.info/tagsexplorer/arc.html?key=1o49hgPpud99FdVD-DxShD1B_v4fuPdTZoTdrVZFCjXI&amp;gid=400689247&amp;screenname=EHU_FOE" TargetMode="External"/><Relationship Id="rId55" Type="http://schemas.openxmlformats.org/officeDocument/2006/relationships/hyperlink" Target="http://hawksey.info/tagsexplorer/arc.html?key=1o49hgPpud99FdVD-DxShD1B_v4fuPdTZoTdrVZFCjXI&amp;gid=400689247&amp;screenname=Gabby3_3_3" TargetMode="External"/><Relationship Id="rId54" Type="http://schemas.openxmlformats.org/officeDocument/2006/relationships/hyperlink" Target="http://hawksey.info/tagsexplorer/arc.html?key=1o49hgPpud99FdVD-DxShD1B_v4fuPdTZoTdrVZFCjXI&amp;gid=400689247&amp;screenname=GOGN_OER" TargetMode="External"/><Relationship Id="rId57" Type="http://schemas.openxmlformats.org/officeDocument/2006/relationships/hyperlink" Target="http://hawksey.info/tagsexplorer/arc.html?key=1o49hgPpud99FdVD-DxShD1B_v4fuPdTZoTdrVZFCjXI&amp;gid=400689247&amp;screenname=LivHopeLT" TargetMode="External"/><Relationship Id="rId56" Type="http://schemas.openxmlformats.org/officeDocument/2006/relationships/hyperlink" Target="http://hawksey.info/tagsexplorer/arc.html?key=1o49hgPpud99FdVD-DxShD1B_v4fuPdTZoTdrVZFCjXI&amp;gid=400689247&amp;screenname=JIME_journal" TargetMode="External"/><Relationship Id="rId59" Type="http://schemas.openxmlformats.org/officeDocument/2006/relationships/hyperlink" Target="http://hawksey.info/tagsexplorer/arc.html?key=1o49hgPpud99FdVD-DxShD1B_v4fuPdTZoTdrVZFCjXI&amp;gid=400689247&amp;screenname=MarenDeepwell" TargetMode="External"/><Relationship Id="rId58" Type="http://schemas.openxmlformats.org/officeDocument/2006/relationships/hyperlink" Target="http://hawksey.info/tagsexplorer/arc.html?key=1o49hgPpud99FdVD-DxShD1B_v4fuPdTZoTdrVZFCjXI&amp;gid=400689247&amp;screenname=MScRecovery" TargetMode="Externa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5.38"/>
    <col customWidth="1" min="2" max="2" width="19.88"/>
    <col customWidth="1" min="3" max="3" width="61.75"/>
  </cols>
  <sheetData>
    <row r="1" ht="24.75" customHeight="1">
      <c r="A1" s="1" t="s">
        <v>0</v>
      </c>
      <c r="C1" s="2"/>
    </row>
    <row r="2" ht="18.0" customHeight="1">
      <c r="A2" s="3" t="s">
        <v>1</v>
      </c>
      <c r="C2" s="2"/>
    </row>
    <row r="3" ht="24.75" customHeight="1">
      <c r="A3" s="4" t="s">
        <v>2</v>
      </c>
      <c r="C3" s="2"/>
    </row>
    <row r="4" ht="24.75" customHeight="1">
      <c r="A4" s="5" t="s">
        <v>3</v>
      </c>
      <c r="B4" s="6"/>
      <c r="C4" s="7" t="str">
        <f>IMAGE(getGABeacon("UA-48225260-1",B9),3)</f>
        <v/>
      </c>
    </row>
    <row r="5" ht="23.25" customHeight="1">
      <c r="A5" s="8" t="s">
        <v>4</v>
      </c>
      <c r="C5" s="2"/>
    </row>
    <row r="6" ht="25.5" customHeight="1">
      <c r="A6" s="5" t="s">
        <v>5</v>
      </c>
      <c r="C6" s="2"/>
    </row>
    <row r="7" ht="25.5" customHeight="1">
      <c r="A7" s="8" t="s">
        <v>6</v>
      </c>
      <c r="C7" s="2"/>
    </row>
    <row r="8" ht="14.25" customHeight="1">
      <c r="A8" s="9"/>
      <c r="B8" s="10"/>
      <c r="C8" s="11"/>
    </row>
    <row r="9" ht="24.75" customHeight="1">
      <c r="A9" s="12" t="s">
        <v>7</v>
      </c>
      <c r="B9" s="13" t="s">
        <v>8</v>
      </c>
      <c r="C9" s="14" t="str">
        <f>IF(B17="search/tweets", "&lt;- you can use search operators like AND OR as well as from: and to: eg '#JobsNow AND from:BarackObama' (without quotes)","&lt;- enter a twitter screen name")</f>
        <v>&lt;- you can use search operators like AND OR as well as from: and to: eg '#JobsNow AND from:BarackObama' (without quotes)</v>
      </c>
    </row>
    <row r="10" ht="15.0" customHeight="1">
      <c r="A10" s="15"/>
      <c r="B10" s="16"/>
      <c r="C10" s="11"/>
    </row>
    <row r="11" ht="37.5" customHeight="1">
      <c r="A11" s="17" t="s">
        <v>9</v>
      </c>
      <c r="C11" s="2"/>
    </row>
    <row r="12" ht="24.75" customHeight="1">
      <c r="A12" s="5" t="s">
        <v>10</v>
      </c>
      <c r="C12" s="2"/>
    </row>
    <row r="13" ht="23.25" customHeight="1">
      <c r="A13" s="18" t="s">
        <v>11</v>
      </c>
      <c r="B13" s="19" t="s">
        <v>12</v>
      </c>
      <c r="C13" s="20"/>
    </row>
    <row r="14" ht="23.25" hidden="1" customHeight="1">
      <c r="A14" s="18" t="s">
        <v>13</v>
      </c>
      <c r="B14" s="21" t="s">
        <v>14</v>
      </c>
      <c r="C14" s="22" t="s">
        <v>15</v>
      </c>
    </row>
    <row r="15" ht="23.25" customHeight="1">
      <c r="A15" s="18" t="s">
        <v>16</v>
      </c>
      <c r="B15" s="21">
        <v>0.0</v>
      </c>
      <c r="C15" s="23" t="s">
        <v>17</v>
      </c>
    </row>
    <row r="16" ht="23.25" customHeight="1">
      <c r="A16" s="18" t="s">
        <v>18</v>
      </c>
      <c r="B16" s="24">
        <v>3000.0</v>
      </c>
      <c r="C16" s="25" t="s">
        <v>19</v>
      </c>
    </row>
    <row r="17" ht="23.25" customHeight="1">
      <c r="A17" s="12" t="s">
        <v>20</v>
      </c>
      <c r="B17" s="26" t="s">
        <v>21</v>
      </c>
      <c r="C17" s="27" t="str">
        <f>IF(B17="search/tweets","&lt;- use a search term in step 3 above to get results from last 7 days",IF(B17="favorites/list","&lt;- enter a screen name to extact favorited tweets",IF(B17="statuses/user_timeline","&lt;- enter a screen name to extract status updates","")))</f>
        <v>&lt;- use a search term in step 3 above to get results from last 7 days</v>
      </c>
    </row>
    <row r="18" ht="31.5" customHeight="1">
      <c r="A18" s="5" t="s">
        <v>22</v>
      </c>
      <c r="C18" s="2"/>
    </row>
    <row r="19" ht="21.0" customHeight="1">
      <c r="A19" s="28" t="s">
        <v>23</v>
      </c>
      <c r="B19" s="29">
        <f>COUNTA(Archive!A:A)-1</f>
        <v>419</v>
      </c>
      <c r="C19" s="30"/>
    </row>
    <row r="20" ht="21.0" customHeight="1">
      <c r="A20" s="28" t="s">
        <v>24</v>
      </c>
      <c r="B20" s="31">
        <f>IFERROR(__xludf.DUMMYFUNCTION("COUNTA(UNIQUE(Archive!A:A))-1"),377.0)</f>
        <v>377</v>
      </c>
      <c r="C20" s="30"/>
    </row>
    <row r="21" ht="21.0" customHeight="1">
      <c r="A21" s="32" t="s">
        <v>25</v>
      </c>
      <c r="B21" s="33">
        <f>MIN(Archive!E:E)</f>
        <v>44536.48648</v>
      </c>
      <c r="C21" s="30"/>
    </row>
    <row r="22" ht="21.0" customHeight="1">
      <c r="A22" s="32" t="s">
        <v>26</v>
      </c>
      <c r="B22" s="34">
        <f>MAX(Archive!E:E)</f>
        <v>44736.46315</v>
      </c>
      <c r="C22" s="30"/>
    </row>
    <row r="23" ht="31.5" customHeight="1">
      <c r="A23" s="5" t="s">
        <v>27</v>
      </c>
      <c r="C23" s="2"/>
    </row>
    <row r="24" ht="25.5" customHeight="1">
      <c r="A24" s="35" t="s">
        <v>28</v>
      </c>
      <c r="C24" s="2"/>
    </row>
    <row r="25" ht="23.25" customHeight="1">
      <c r="A25" s="36" t="s">
        <v>29</v>
      </c>
      <c r="C25" s="2"/>
    </row>
    <row r="26" ht="18.75" customHeight="1">
      <c r="A26" s="37"/>
      <c r="B26" s="38" t="str">
        <f>HYPERLINK("http://hawksey.info/tagsexplorer/?key="&amp;getSheetKey(B9)&amp;"&amp;gid="&amp;getSheetGID("Archive"), "TAGSExplorer")</f>
        <v>TAGSExplorer</v>
      </c>
      <c r="C26" s="39" t="s">
        <v>30</v>
      </c>
    </row>
    <row r="27" ht="9.0" customHeight="1">
      <c r="A27" s="37"/>
      <c r="B27" s="40"/>
      <c r="C27" s="30"/>
    </row>
    <row r="28" ht="19.5" customHeight="1">
      <c r="A28" s="37"/>
      <c r="B28" s="38" t="str">
        <f>HYPERLINK("http://hawksey.info/tagsexplorer/arc.html?key="&amp;getSheetKey(B9)&amp;"&amp;gid="&amp;getSheetGID("Archive"), "TAGS Archive")</f>
        <v>TAGS Archive</v>
      </c>
      <c r="C28" s="41" t="s">
        <v>31</v>
      </c>
    </row>
    <row r="29" ht="16.5" customHeight="1">
      <c r="A29" s="37"/>
      <c r="B29" s="42"/>
      <c r="C29" s="30"/>
    </row>
    <row r="30" ht="33.75" customHeight="1">
      <c r="A30" s="5" t="s">
        <v>32</v>
      </c>
      <c r="C30" s="2"/>
    </row>
    <row r="31" ht="33.75" customHeight="1">
      <c r="A31" s="43" t="str">
        <f>IFERROR(__xludf.DUMMYFUNCTION("TRANSPOSE(IMPORTRANGE(""0AqGkLMU9sHmLdHhsT0UtM2QwU3MxQWU1a0x5bXpseHc"",""News!A2:B2""))"),"TAGS v6.0 is here! Includes streamlined twitter connection experience and new support site")</f>
        <v>TAGS v6.0 is here! Includes streamlined twitter connection experience and new support site</v>
      </c>
      <c r="C31" s="2"/>
    </row>
    <row r="32" ht="24.0" customHeight="1">
      <c r="A32" s="44" t="str">
        <f>IFERROR(__xludf.DUMMYFUNCTION("""COMPUTED_VALUE"""),"http://tags.hawksey.info/")</f>
        <v>http://tags.hawksey.info/</v>
      </c>
      <c r="C32" s="2"/>
    </row>
    <row r="33" ht="15.0" customHeight="1">
      <c r="A33" s="45"/>
      <c r="B33" s="45"/>
      <c r="C33" s="46"/>
    </row>
    <row r="34" ht="8.25" customHeight="1">
      <c r="A34" s="47"/>
      <c r="B34" s="47"/>
      <c r="C34" s="48"/>
    </row>
  </sheetData>
  <mergeCells count="15">
    <mergeCell ref="A12:C12"/>
    <mergeCell ref="A18:C18"/>
    <mergeCell ref="A23:C23"/>
    <mergeCell ref="A24:C24"/>
    <mergeCell ref="A25:C25"/>
    <mergeCell ref="A30:C30"/>
    <mergeCell ref="A31:C31"/>
    <mergeCell ref="A32:C32"/>
    <mergeCell ref="A1:C1"/>
    <mergeCell ref="A2:C2"/>
    <mergeCell ref="A3:C3"/>
    <mergeCell ref="A5:C5"/>
    <mergeCell ref="A6:C6"/>
    <mergeCell ref="A7:C7"/>
    <mergeCell ref="A11:C11"/>
  </mergeCells>
  <dataValidations>
    <dataValidation type="list" allowBlank="1" showInputMessage="1" prompt="Select the time period you want to search" sqref="B13">
      <formula1>"default,-1 days,-2 days,-3 days,-4 days,-5 days,-6 days,-7 days"</formula1>
    </dataValidation>
    <dataValidation type="decimal" operator="greaterThanOrEqual" allowBlank="1" showDropDown="1" showInputMessage="1" prompt="Enter a number greater than or equal to 0" sqref="B15">
      <formula1>0.0</formula1>
    </dataValidation>
    <dataValidation type="decimal" allowBlank="1" sqref="B16">
      <formula1>1.0</formula1>
      <formula2>18000.0</formula2>
    </dataValidation>
    <dataValidation type="list" allowBlank="1" showInputMessage="1" prompt="Click and enter a value from the list of items" sqref="B14">
      <formula1>"continuous"</formula1>
    </dataValidation>
    <dataValidation type="list" allowBlank="1" sqref="B17">
      <formula1>"search/tweets,favorites/list,statuses/user_timeline"</formula1>
    </dataValidation>
  </dataValidations>
  <hyperlinks>
    <hyperlink r:id="rId1" ref="A3"/>
    <hyperlink r:id="rId2" ref="A32"/>
  </hyperlin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5.0"/>
    <col customWidth="1" min="3" max="3" width="42.0"/>
  </cols>
  <sheetData>
    <row r="1">
      <c r="A1" s="49" t="s">
        <v>33</v>
      </c>
      <c r="B1" s="50" t="s">
        <v>34</v>
      </c>
      <c r="C1" s="51" t="s">
        <v>35</v>
      </c>
      <c r="D1" s="50" t="s">
        <v>36</v>
      </c>
      <c r="E1" s="52" t="s">
        <v>37</v>
      </c>
      <c r="F1" s="50" t="s">
        <v>38</v>
      </c>
      <c r="G1" s="50" t="s">
        <v>39</v>
      </c>
      <c r="H1" s="50" t="s">
        <v>40</v>
      </c>
      <c r="I1" s="50" t="s">
        <v>41</v>
      </c>
      <c r="J1" s="50" t="s">
        <v>42</v>
      </c>
      <c r="K1" s="50" t="s">
        <v>43</v>
      </c>
      <c r="L1" s="53" t="s">
        <v>44</v>
      </c>
      <c r="M1" s="53" t="s">
        <v>45</v>
      </c>
      <c r="N1" s="50" t="s">
        <v>46</v>
      </c>
      <c r="O1" s="50" t="s">
        <v>47</v>
      </c>
      <c r="P1" s="50" t="s">
        <v>48</v>
      </c>
      <c r="Q1" s="50" t="s">
        <v>49</v>
      </c>
      <c r="R1" s="53" t="s">
        <v>50</v>
      </c>
    </row>
    <row r="2">
      <c r="A2" s="54" t="s">
        <v>51</v>
      </c>
      <c r="B2" s="50" t="s">
        <v>52</v>
      </c>
      <c r="C2" s="51" t="s">
        <v>53</v>
      </c>
      <c r="D2" s="50" t="s">
        <v>54</v>
      </c>
      <c r="E2" s="52">
        <v>44736.46314814815</v>
      </c>
      <c r="F2" s="50"/>
      <c r="G2" s="50"/>
      <c r="H2" s="50"/>
      <c r="I2" s="50"/>
      <c r="J2" s="50" t="s">
        <v>55</v>
      </c>
      <c r="K2" s="50"/>
      <c r="L2" s="53" t="s">
        <v>56</v>
      </c>
      <c r="M2" s="55" t="s">
        <v>57</v>
      </c>
      <c r="N2" s="50">
        <v>323.0</v>
      </c>
      <c r="O2" s="50">
        <v>665.0</v>
      </c>
      <c r="P2" s="50" t="s">
        <v>58</v>
      </c>
      <c r="Q2" s="56" t="s">
        <v>59</v>
      </c>
      <c r="R2" s="53" t="s">
        <v>60</v>
      </c>
    </row>
    <row r="3">
      <c r="A3" s="54" t="s">
        <v>61</v>
      </c>
      <c r="B3" s="50" t="s">
        <v>62</v>
      </c>
      <c r="C3" s="51" t="s">
        <v>63</v>
      </c>
      <c r="D3" s="50" t="s">
        <v>64</v>
      </c>
      <c r="E3" s="52">
        <v>44715.50329861111</v>
      </c>
      <c r="F3" s="50"/>
      <c r="G3" s="50"/>
      <c r="H3" s="50"/>
      <c r="I3" s="50"/>
      <c r="J3" s="50" t="s">
        <v>65</v>
      </c>
      <c r="K3" s="50"/>
      <c r="L3" s="53" t="s">
        <v>66</v>
      </c>
      <c r="M3" s="55" t="s">
        <v>67</v>
      </c>
      <c r="N3" s="50">
        <v>4106.0</v>
      </c>
      <c r="O3" s="50">
        <v>3312.0</v>
      </c>
      <c r="P3" s="50" t="s">
        <v>68</v>
      </c>
      <c r="Q3" s="56" t="s">
        <v>69</v>
      </c>
      <c r="R3" s="53" t="s">
        <v>70</v>
      </c>
    </row>
    <row r="4">
      <c r="A4" s="54" t="s">
        <v>71</v>
      </c>
      <c r="B4" s="50" t="s">
        <v>52</v>
      </c>
      <c r="C4" s="51" t="s">
        <v>72</v>
      </c>
      <c r="D4" s="50" t="s">
        <v>73</v>
      </c>
      <c r="E4" s="52">
        <v>44715.49939814815</v>
      </c>
      <c r="F4" s="50"/>
      <c r="G4" s="50"/>
      <c r="H4" s="50"/>
      <c r="I4" s="50"/>
      <c r="J4" s="50" t="s">
        <v>55</v>
      </c>
      <c r="K4" s="50"/>
      <c r="L4" s="53" t="s">
        <v>56</v>
      </c>
      <c r="M4" s="55" t="s">
        <v>57</v>
      </c>
      <c r="N4" s="50">
        <v>316.0</v>
      </c>
      <c r="O4" s="50">
        <v>665.0</v>
      </c>
      <c r="P4" s="50" t="s">
        <v>58</v>
      </c>
      <c r="Q4" s="56" t="s">
        <v>74</v>
      </c>
      <c r="R4" s="53" t="s">
        <v>75</v>
      </c>
    </row>
    <row r="5">
      <c r="A5" s="54" t="s">
        <v>71</v>
      </c>
      <c r="B5" s="50" t="s">
        <v>52</v>
      </c>
      <c r="C5" s="51" t="s">
        <v>72</v>
      </c>
      <c r="D5" s="50" t="s">
        <v>73</v>
      </c>
      <c r="E5" s="52">
        <v>44715.49939814815</v>
      </c>
      <c r="F5" s="50"/>
      <c r="G5" s="50"/>
      <c r="H5" s="50"/>
      <c r="I5" s="50"/>
      <c r="J5" s="50" t="s">
        <v>55</v>
      </c>
      <c r="K5" s="50"/>
      <c r="L5" s="53" t="s">
        <v>56</v>
      </c>
      <c r="M5" s="55" t="s">
        <v>57</v>
      </c>
      <c r="N5" s="50">
        <v>316.0</v>
      </c>
      <c r="O5" s="50">
        <v>665.0</v>
      </c>
      <c r="P5" s="50" t="s">
        <v>58</v>
      </c>
      <c r="Q5" s="56" t="s">
        <v>74</v>
      </c>
      <c r="R5" s="53" t="s">
        <v>75</v>
      </c>
    </row>
    <row r="6">
      <c r="A6" s="54" t="s">
        <v>76</v>
      </c>
      <c r="B6" s="50" t="s">
        <v>77</v>
      </c>
      <c r="C6" s="51" t="s">
        <v>78</v>
      </c>
      <c r="D6" s="50" t="s">
        <v>79</v>
      </c>
      <c r="E6" s="52">
        <v>44705.39758101852</v>
      </c>
      <c r="F6" s="50"/>
      <c r="G6" s="50"/>
      <c r="H6" s="50" t="s">
        <v>80</v>
      </c>
      <c r="I6" s="50" t="s">
        <v>81</v>
      </c>
      <c r="J6" s="50" t="s">
        <v>82</v>
      </c>
      <c r="K6" s="50" t="s">
        <v>83</v>
      </c>
      <c r="L6" s="53" t="s">
        <v>84</v>
      </c>
      <c r="M6" s="55" t="s">
        <v>85</v>
      </c>
      <c r="N6" s="50">
        <v>2010.0</v>
      </c>
      <c r="O6" s="50">
        <v>1824.0</v>
      </c>
      <c r="P6" s="50" t="s">
        <v>86</v>
      </c>
      <c r="Q6" s="56" t="s">
        <v>87</v>
      </c>
      <c r="R6" s="53" t="s">
        <v>88</v>
      </c>
    </row>
    <row r="7">
      <c r="A7" s="54" t="s">
        <v>89</v>
      </c>
      <c r="B7" s="50" t="s">
        <v>77</v>
      </c>
      <c r="C7" s="51" t="s">
        <v>90</v>
      </c>
      <c r="D7" s="50" t="s">
        <v>91</v>
      </c>
      <c r="E7" s="52">
        <v>44693.58133101852</v>
      </c>
      <c r="F7" s="50"/>
      <c r="G7" s="50"/>
      <c r="H7" s="50"/>
      <c r="I7" s="50"/>
      <c r="J7" s="50" t="s">
        <v>82</v>
      </c>
      <c r="K7" s="50"/>
      <c r="L7" s="53" t="s">
        <v>84</v>
      </c>
      <c r="M7" s="55" t="s">
        <v>85</v>
      </c>
      <c r="N7" s="50">
        <v>2008.0</v>
      </c>
      <c r="O7" s="50">
        <v>1826.0</v>
      </c>
      <c r="P7" s="50" t="s">
        <v>86</v>
      </c>
      <c r="Q7" s="56" t="s">
        <v>92</v>
      </c>
      <c r="R7" s="53" t="s">
        <v>93</v>
      </c>
    </row>
    <row r="8">
      <c r="A8" s="54" t="s">
        <v>94</v>
      </c>
      <c r="B8" s="50" t="s">
        <v>52</v>
      </c>
      <c r="C8" s="51" t="s">
        <v>95</v>
      </c>
      <c r="D8" s="50" t="s">
        <v>96</v>
      </c>
      <c r="E8" s="52">
        <v>44688.59537037037</v>
      </c>
      <c r="F8" s="50"/>
      <c r="G8" s="50"/>
      <c r="H8" s="50"/>
      <c r="I8" s="50"/>
      <c r="J8" s="50" t="s">
        <v>55</v>
      </c>
      <c r="K8" s="50"/>
      <c r="L8" s="53" t="s">
        <v>56</v>
      </c>
      <c r="M8" s="55" t="s">
        <v>57</v>
      </c>
      <c r="N8" s="50">
        <v>325.0</v>
      </c>
      <c r="O8" s="50">
        <v>627.0</v>
      </c>
      <c r="P8" s="50" t="s">
        <v>58</v>
      </c>
      <c r="Q8" s="56" t="s">
        <v>97</v>
      </c>
      <c r="R8" s="53" t="s">
        <v>98</v>
      </c>
    </row>
    <row r="9">
      <c r="A9" s="54" t="s">
        <v>99</v>
      </c>
      <c r="B9" s="50" t="s">
        <v>100</v>
      </c>
      <c r="C9" s="51" t="s">
        <v>101</v>
      </c>
      <c r="D9" s="50" t="s">
        <v>102</v>
      </c>
      <c r="E9" s="52">
        <v>44682.34511574074</v>
      </c>
      <c r="F9" s="50"/>
      <c r="G9" s="50"/>
      <c r="H9" s="50"/>
      <c r="I9" s="50"/>
      <c r="J9" s="50" t="s">
        <v>103</v>
      </c>
      <c r="K9" s="50"/>
      <c r="L9" s="53" t="s">
        <v>66</v>
      </c>
      <c r="M9" s="55" t="s">
        <v>104</v>
      </c>
      <c r="N9" s="50">
        <v>2894.0</v>
      </c>
      <c r="O9" s="50">
        <v>2802.0</v>
      </c>
      <c r="P9" s="50" t="s">
        <v>105</v>
      </c>
      <c r="Q9" s="56" t="s">
        <v>106</v>
      </c>
      <c r="R9" s="53" t="s">
        <v>107</v>
      </c>
    </row>
    <row r="10">
      <c r="A10" s="54" t="s">
        <v>108</v>
      </c>
      <c r="B10" s="50" t="s">
        <v>52</v>
      </c>
      <c r="C10" s="51" t="s">
        <v>109</v>
      </c>
      <c r="D10" s="50" t="s">
        <v>110</v>
      </c>
      <c r="E10" s="52">
        <v>44681.99078703704</v>
      </c>
      <c r="F10" s="50"/>
      <c r="G10" s="50"/>
      <c r="H10" s="50"/>
      <c r="I10" s="50"/>
      <c r="J10" s="50" t="s">
        <v>55</v>
      </c>
      <c r="K10" s="50"/>
      <c r="L10" s="53" t="s">
        <v>56</v>
      </c>
      <c r="M10" s="55" t="s">
        <v>57</v>
      </c>
      <c r="N10" s="50">
        <v>321.0</v>
      </c>
      <c r="O10" s="50">
        <v>627.0</v>
      </c>
      <c r="P10" s="50" t="s">
        <v>58</v>
      </c>
      <c r="Q10" s="56" t="s">
        <v>111</v>
      </c>
      <c r="R10" s="53" t="s">
        <v>112</v>
      </c>
    </row>
    <row r="11">
      <c r="A11" s="54" t="s">
        <v>113</v>
      </c>
      <c r="B11" s="50" t="s">
        <v>52</v>
      </c>
      <c r="C11" s="51" t="s">
        <v>114</v>
      </c>
      <c r="D11" s="50" t="s">
        <v>115</v>
      </c>
      <c r="E11" s="52">
        <v>44666.85622685185</v>
      </c>
      <c r="F11" s="50"/>
      <c r="G11" s="50"/>
      <c r="H11" s="50"/>
      <c r="I11" s="50"/>
      <c r="J11" s="50" t="s">
        <v>55</v>
      </c>
      <c r="K11" s="50"/>
      <c r="L11" s="53" t="s">
        <v>56</v>
      </c>
      <c r="M11" s="55" t="s">
        <v>57</v>
      </c>
      <c r="N11" s="50">
        <v>301.0</v>
      </c>
      <c r="O11" s="50">
        <v>611.0</v>
      </c>
      <c r="P11" s="50" t="s">
        <v>58</v>
      </c>
      <c r="Q11" s="56" t="s">
        <v>116</v>
      </c>
      <c r="R11" s="53" t="s">
        <v>117</v>
      </c>
    </row>
    <row r="12">
      <c r="A12" s="54" t="s">
        <v>118</v>
      </c>
      <c r="B12" s="50" t="s">
        <v>100</v>
      </c>
      <c r="C12" s="51" t="s">
        <v>119</v>
      </c>
      <c r="D12" s="50" t="s">
        <v>120</v>
      </c>
      <c r="E12" s="52">
        <v>44659.57390046296</v>
      </c>
      <c r="F12" s="50"/>
      <c r="G12" s="50"/>
      <c r="H12" s="50"/>
      <c r="I12" s="50"/>
      <c r="J12" s="50" t="s">
        <v>103</v>
      </c>
      <c r="K12" s="50"/>
      <c r="L12" s="53" t="s">
        <v>84</v>
      </c>
      <c r="M12" s="55" t="s">
        <v>104</v>
      </c>
      <c r="N12" s="50">
        <v>2846.0</v>
      </c>
      <c r="O12" s="50">
        <v>2820.0</v>
      </c>
      <c r="P12" s="50" t="s">
        <v>105</v>
      </c>
      <c r="Q12" s="56" t="s">
        <v>121</v>
      </c>
      <c r="R12" s="53" t="s">
        <v>122</v>
      </c>
    </row>
    <row r="13">
      <c r="A13" s="54" t="s">
        <v>123</v>
      </c>
      <c r="B13" s="50" t="s">
        <v>52</v>
      </c>
      <c r="C13" s="51" t="s">
        <v>124</v>
      </c>
      <c r="D13" s="50" t="s">
        <v>125</v>
      </c>
      <c r="E13" s="52">
        <v>44659.57162037037</v>
      </c>
      <c r="F13" s="50"/>
      <c r="G13" s="50"/>
      <c r="H13" s="50"/>
      <c r="I13" s="50"/>
      <c r="J13" s="50" t="s">
        <v>55</v>
      </c>
      <c r="K13" s="50"/>
      <c r="L13" s="53" t="s">
        <v>56</v>
      </c>
      <c r="M13" s="55" t="s">
        <v>57</v>
      </c>
      <c r="N13" s="50">
        <v>287.0</v>
      </c>
      <c r="O13" s="50">
        <v>593.0</v>
      </c>
      <c r="P13" s="50" t="s">
        <v>58</v>
      </c>
      <c r="Q13" s="56" t="s">
        <v>126</v>
      </c>
      <c r="R13" s="53" t="s">
        <v>127</v>
      </c>
    </row>
    <row r="14">
      <c r="A14" s="54" t="s">
        <v>123</v>
      </c>
      <c r="B14" s="50" t="s">
        <v>52</v>
      </c>
      <c r="C14" s="51" t="s">
        <v>124</v>
      </c>
      <c r="D14" s="50" t="s">
        <v>125</v>
      </c>
      <c r="E14" s="52">
        <v>44659.57162037037</v>
      </c>
      <c r="F14" s="50"/>
      <c r="G14" s="50"/>
      <c r="H14" s="50"/>
      <c r="I14" s="50"/>
      <c r="J14" s="50" t="s">
        <v>55</v>
      </c>
      <c r="K14" s="50"/>
      <c r="L14" s="53" t="s">
        <v>56</v>
      </c>
      <c r="M14" s="55" t="s">
        <v>57</v>
      </c>
      <c r="N14" s="50">
        <v>287.0</v>
      </c>
      <c r="O14" s="50">
        <v>593.0</v>
      </c>
      <c r="P14" s="50" t="s">
        <v>58</v>
      </c>
      <c r="Q14" s="56" t="s">
        <v>126</v>
      </c>
      <c r="R14" s="53" t="s">
        <v>127</v>
      </c>
    </row>
    <row r="15">
      <c r="A15" s="54" t="s">
        <v>128</v>
      </c>
      <c r="B15" s="50" t="s">
        <v>100</v>
      </c>
      <c r="C15" s="51" t="s">
        <v>129</v>
      </c>
      <c r="D15" s="50" t="s">
        <v>130</v>
      </c>
      <c r="E15" s="52">
        <v>44653.000243055554</v>
      </c>
      <c r="F15" s="50"/>
      <c r="G15" s="50"/>
      <c r="H15" s="50"/>
      <c r="I15" s="50"/>
      <c r="J15" s="50" t="s">
        <v>103</v>
      </c>
      <c r="K15" s="50"/>
      <c r="L15" s="53" t="s">
        <v>66</v>
      </c>
      <c r="M15" s="55" t="s">
        <v>104</v>
      </c>
      <c r="N15" s="50">
        <v>2833.0</v>
      </c>
      <c r="O15" s="50">
        <v>2815.0</v>
      </c>
      <c r="P15" s="50" t="s">
        <v>105</v>
      </c>
      <c r="Q15" s="56" t="s">
        <v>131</v>
      </c>
      <c r="R15" s="53" t="s">
        <v>132</v>
      </c>
    </row>
    <row r="16">
      <c r="A16" s="54" t="s">
        <v>133</v>
      </c>
      <c r="B16" s="50" t="s">
        <v>52</v>
      </c>
      <c r="C16" s="51" t="s">
        <v>134</v>
      </c>
      <c r="D16" s="50" t="s">
        <v>135</v>
      </c>
      <c r="E16" s="52">
        <v>44652.59133101851</v>
      </c>
      <c r="F16" s="50"/>
      <c r="G16" s="50"/>
      <c r="H16" s="50"/>
      <c r="I16" s="50"/>
      <c r="J16" s="50" t="s">
        <v>55</v>
      </c>
      <c r="K16" s="50"/>
      <c r="L16" s="53" t="s">
        <v>56</v>
      </c>
      <c r="M16" s="55" t="s">
        <v>57</v>
      </c>
      <c r="N16" s="50">
        <v>266.0</v>
      </c>
      <c r="O16" s="50">
        <v>552.0</v>
      </c>
      <c r="P16" s="50" t="s">
        <v>58</v>
      </c>
      <c r="Q16" s="56" t="s">
        <v>136</v>
      </c>
      <c r="R16" s="53" t="s">
        <v>137</v>
      </c>
    </row>
    <row r="17">
      <c r="A17" s="54" t="s">
        <v>138</v>
      </c>
      <c r="B17" s="50" t="s">
        <v>52</v>
      </c>
      <c r="C17" s="51" t="s">
        <v>139</v>
      </c>
      <c r="D17" s="50" t="s">
        <v>140</v>
      </c>
      <c r="E17" s="52">
        <v>44645.937581018516</v>
      </c>
      <c r="F17" s="50"/>
      <c r="G17" s="50"/>
      <c r="H17" s="50"/>
      <c r="I17" s="50"/>
      <c r="J17" s="50" t="s">
        <v>55</v>
      </c>
      <c r="K17" s="50"/>
      <c r="L17" s="53" t="s">
        <v>56</v>
      </c>
      <c r="M17" s="55" t="s">
        <v>57</v>
      </c>
      <c r="N17" s="50">
        <v>244.0</v>
      </c>
      <c r="O17" s="50">
        <v>403.0</v>
      </c>
      <c r="P17" s="50" t="s">
        <v>58</v>
      </c>
      <c r="Q17" s="56" t="s">
        <v>141</v>
      </c>
      <c r="R17" s="53" t="s">
        <v>142</v>
      </c>
    </row>
    <row r="18">
      <c r="A18" s="54" t="s">
        <v>143</v>
      </c>
      <c r="B18" s="50" t="s">
        <v>100</v>
      </c>
      <c r="C18" s="51" t="s">
        <v>139</v>
      </c>
      <c r="D18" s="50" t="s">
        <v>144</v>
      </c>
      <c r="E18" s="52">
        <v>44645.8936574074</v>
      </c>
      <c r="F18" s="50"/>
      <c r="G18" s="50"/>
      <c r="H18" s="50"/>
      <c r="I18" s="50"/>
      <c r="J18" s="50" t="s">
        <v>103</v>
      </c>
      <c r="K18" s="50"/>
      <c r="L18" s="53" t="s">
        <v>84</v>
      </c>
      <c r="M18" s="55" t="s">
        <v>104</v>
      </c>
      <c r="N18" s="50">
        <v>2824.0</v>
      </c>
      <c r="O18" s="50">
        <v>2811.0</v>
      </c>
      <c r="P18" s="50" t="s">
        <v>105</v>
      </c>
      <c r="Q18" s="56" t="s">
        <v>145</v>
      </c>
      <c r="R18" s="53" t="s">
        <v>142</v>
      </c>
    </row>
    <row r="19">
      <c r="A19" s="54" t="s">
        <v>146</v>
      </c>
      <c r="B19" s="50" t="s">
        <v>52</v>
      </c>
      <c r="C19" s="51" t="s">
        <v>147</v>
      </c>
      <c r="D19" s="50" t="s">
        <v>148</v>
      </c>
      <c r="E19" s="52">
        <v>44645.79712962963</v>
      </c>
      <c r="F19" s="50"/>
      <c r="G19" s="50"/>
      <c r="H19" s="50"/>
      <c r="I19" s="50"/>
      <c r="J19" s="50" t="s">
        <v>55</v>
      </c>
      <c r="K19" s="50"/>
      <c r="L19" s="53" t="s">
        <v>56</v>
      </c>
      <c r="M19" s="55" t="s">
        <v>57</v>
      </c>
      <c r="N19" s="50">
        <v>245.0</v>
      </c>
      <c r="O19" s="50">
        <v>404.0</v>
      </c>
      <c r="P19" s="50" t="s">
        <v>58</v>
      </c>
      <c r="Q19" s="56" t="s">
        <v>149</v>
      </c>
      <c r="R19" s="53" t="s">
        <v>150</v>
      </c>
    </row>
    <row r="20">
      <c r="A20" s="54" t="s">
        <v>151</v>
      </c>
      <c r="B20" s="50" t="s">
        <v>152</v>
      </c>
      <c r="C20" s="51" t="s">
        <v>153</v>
      </c>
      <c r="D20" s="50" t="s">
        <v>154</v>
      </c>
      <c r="E20" s="52">
        <v>44638.74858796297</v>
      </c>
      <c r="F20" s="50"/>
      <c r="G20" s="50"/>
      <c r="H20" s="50" t="s">
        <v>55</v>
      </c>
      <c r="I20" s="50" t="s">
        <v>52</v>
      </c>
      <c r="J20" s="50" t="s">
        <v>155</v>
      </c>
      <c r="K20" s="50" t="s">
        <v>156</v>
      </c>
      <c r="L20" s="53" t="s">
        <v>84</v>
      </c>
      <c r="M20" s="55" t="s">
        <v>157</v>
      </c>
      <c r="N20" s="50">
        <v>2770.0</v>
      </c>
      <c r="O20" s="50">
        <v>2497.0</v>
      </c>
      <c r="P20" s="50"/>
      <c r="Q20" s="56" t="s">
        <v>158</v>
      </c>
      <c r="R20" s="53" t="s">
        <v>159</v>
      </c>
    </row>
    <row r="21">
      <c r="A21" s="54" t="s">
        <v>160</v>
      </c>
      <c r="B21" s="50" t="s">
        <v>62</v>
      </c>
      <c r="C21" s="51" t="s">
        <v>161</v>
      </c>
      <c r="D21" s="50" t="s">
        <v>162</v>
      </c>
      <c r="E21" s="52">
        <v>44638.57552083333</v>
      </c>
      <c r="F21" s="50"/>
      <c r="G21" s="50"/>
      <c r="H21" s="50"/>
      <c r="I21" s="50"/>
      <c r="J21" s="50" t="s">
        <v>65</v>
      </c>
      <c r="K21" s="50"/>
      <c r="L21" s="53" t="s">
        <v>66</v>
      </c>
      <c r="M21" s="55" t="s">
        <v>67</v>
      </c>
      <c r="N21" s="50">
        <v>4079.0</v>
      </c>
      <c r="O21" s="50">
        <v>3272.0</v>
      </c>
      <c r="P21" s="50" t="s">
        <v>68</v>
      </c>
      <c r="Q21" s="56" t="s">
        <v>163</v>
      </c>
      <c r="R21" s="53" t="s">
        <v>164</v>
      </c>
    </row>
    <row r="22">
      <c r="A22" s="54" t="s">
        <v>165</v>
      </c>
      <c r="B22" s="50" t="s">
        <v>52</v>
      </c>
      <c r="C22" s="51" t="s">
        <v>161</v>
      </c>
      <c r="D22" s="50" t="s">
        <v>166</v>
      </c>
      <c r="E22" s="52">
        <v>44638.564363425925</v>
      </c>
      <c r="F22" s="50"/>
      <c r="G22" s="50"/>
      <c r="H22" s="50"/>
      <c r="I22" s="50"/>
      <c r="J22" s="50" t="s">
        <v>55</v>
      </c>
      <c r="K22" s="50"/>
      <c r="L22" s="53" t="s">
        <v>56</v>
      </c>
      <c r="M22" s="55" t="s">
        <v>57</v>
      </c>
      <c r="N22" s="50">
        <v>200.0</v>
      </c>
      <c r="O22" s="50">
        <v>329.0</v>
      </c>
      <c r="P22" s="50" t="s">
        <v>58</v>
      </c>
      <c r="Q22" s="56" t="s">
        <v>167</v>
      </c>
      <c r="R22" s="53" t="s">
        <v>164</v>
      </c>
    </row>
    <row r="23">
      <c r="A23" s="54" t="s">
        <v>168</v>
      </c>
      <c r="B23" s="50" t="s">
        <v>169</v>
      </c>
      <c r="C23" s="51" t="s">
        <v>161</v>
      </c>
      <c r="D23" s="50" t="s">
        <v>170</v>
      </c>
      <c r="E23" s="52">
        <v>44638.54199074074</v>
      </c>
      <c r="F23" s="50"/>
      <c r="G23" s="50"/>
      <c r="H23" s="50"/>
      <c r="I23" s="50"/>
      <c r="J23" s="50" t="s">
        <v>171</v>
      </c>
      <c r="K23" s="50"/>
      <c r="L23" s="53" t="s">
        <v>84</v>
      </c>
      <c r="M23" s="55" t="s">
        <v>172</v>
      </c>
      <c r="N23" s="50">
        <v>6257.0</v>
      </c>
      <c r="O23" s="50">
        <v>6186.0</v>
      </c>
      <c r="P23" s="50" t="s">
        <v>173</v>
      </c>
      <c r="Q23" s="56" t="s">
        <v>174</v>
      </c>
      <c r="R23" s="53" t="s">
        <v>164</v>
      </c>
    </row>
    <row r="24">
      <c r="A24" s="54" t="s">
        <v>168</v>
      </c>
      <c r="B24" s="50" t="s">
        <v>169</v>
      </c>
      <c r="C24" s="51" t="s">
        <v>161</v>
      </c>
      <c r="D24" s="50" t="s">
        <v>170</v>
      </c>
      <c r="E24" s="52">
        <v>44638.54199074074</v>
      </c>
      <c r="F24" s="50"/>
      <c r="G24" s="50"/>
      <c r="H24" s="50"/>
      <c r="I24" s="50"/>
      <c r="J24" s="50" t="s">
        <v>171</v>
      </c>
      <c r="K24" s="50"/>
      <c r="L24" s="53" t="s">
        <v>84</v>
      </c>
      <c r="M24" s="55" t="s">
        <v>172</v>
      </c>
      <c r="N24" s="50">
        <v>6257.0</v>
      </c>
      <c r="O24" s="50">
        <v>6186.0</v>
      </c>
      <c r="P24" s="50" t="s">
        <v>173</v>
      </c>
      <c r="Q24" s="56" t="s">
        <v>174</v>
      </c>
      <c r="R24" s="53" t="s">
        <v>164</v>
      </c>
    </row>
    <row r="25">
      <c r="A25" s="54" t="s">
        <v>175</v>
      </c>
      <c r="B25" s="50" t="s">
        <v>176</v>
      </c>
      <c r="C25" s="51" t="s">
        <v>161</v>
      </c>
      <c r="D25" s="50" t="s">
        <v>177</v>
      </c>
      <c r="E25" s="52">
        <v>44638.52578703704</v>
      </c>
      <c r="F25" s="50"/>
      <c r="G25" s="50"/>
      <c r="H25" s="50"/>
      <c r="I25" s="50"/>
      <c r="J25" s="50" t="s">
        <v>178</v>
      </c>
      <c r="K25" s="50"/>
      <c r="L25" s="53" t="s">
        <v>84</v>
      </c>
      <c r="M25" s="55" t="s">
        <v>179</v>
      </c>
      <c r="N25" s="50">
        <v>330.0</v>
      </c>
      <c r="O25" s="50">
        <v>297.0</v>
      </c>
      <c r="P25" s="50" t="s">
        <v>180</v>
      </c>
      <c r="Q25" s="56" t="s">
        <v>181</v>
      </c>
      <c r="R25" s="53" t="s">
        <v>164</v>
      </c>
    </row>
    <row r="26">
      <c r="A26" s="54" t="s">
        <v>182</v>
      </c>
      <c r="B26" s="50" t="s">
        <v>100</v>
      </c>
      <c r="C26" s="51" t="s">
        <v>161</v>
      </c>
      <c r="D26" s="50" t="s">
        <v>183</v>
      </c>
      <c r="E26" s="52">
        <v>44638.42527777777</v>
      </c>
      <c r="F26" s="50"/>
      <c r="G26" s="50"/>
      <c r="H26" s="50"/>
      <c r="I26" s="50"/>
      <c r="J26" s="50" t="s">
        <v>103</v>
      </c>
      <c r="K26" s="50"/>
      <c r="L26" s="53" t="s">
        <v>84</v>
      </c>
      <c r="M26" s="55" t="s">
        <v>104</v>
      </c>
      <c r="N26" s="50">
        <v>2814.0</v>
      </c>
      <c r="O26" s="50">
        <v>2805.0</v>
      </c>
      <c r="P26" s="50" t="s">
        <v>105</v>
      </c>
      <c r="Q26" s="56" t="s">
        <v>184</v>
      </c>
      <c r="R26" s="53" t="s">
        <v>164</v>
      </c>
    </row>
    <row r="27">
      <c r="A27" s="54" t="s">
        <v>156</v>
      </c>
      <c r="B27" s="50" t="s">
        <v>52</v>
      </c>
      <c r="C27" s="51" t="s">
        <v>185</v>
      </c>
      <c r="D27" s="50" t="s">
        <v>186</v>
      </c>
      <c r="E27" s="52">
        <v>44638.42377314815</v>
      </c>
      <c r="F27" s="50"/>
      <c r="G27" s="50"/>
      <c r="H27" s="50"/>
      <c r="I27" s="50"/>
      <c r="J27" s="50" t="s">
        <v>55</v>
      </c>
      <c r="K27" s="50"/>
      <c r="L27" s="53" t="s">
        <v>56</v>
      </c>
      <c r="M27" s="55" t="s">
        <v>57</v>
      </c>
      <c r="N27" s="50">
        <v>201.0</v>
      </c>
      <c r="O27" s="50">
        <v>330.0</v>
      </c>
      <c r="P27" s="50" t="s">
        <v>58</v>
      </c>
      <c r="Q27" s="56" t="s">
        <v>187</v>
      </c>
      <c r="R27" s="53" t="s">
        <v>188</v>
      </c>
    </row>
    <row r="28">
      <c r="A28" s="54" t="s">
        <v>156</v>
      </c>
      <c r="B28" s="50" t="s">
        <v>52</v>
      </c>
      <c r="C28" s="51" t="s">
        <v>185</v>
      </c>
      <c r="D28" s="50" t="s">
        <v>186</v>
      </c>
      <c r="E28" s="52">
        <v>44638.42377314815</v>
      </c>
      <c r="F28" s="50"/>
      <c r="G28" s="50"/>
      <c r="H28" s="50"/>
      <c r="I28" s="50"/>
      <c r="J28" s="50" t="s">
        <v>55</v>
      </c>
      <c r="K28" s="50"/>
      <c r="L28" s="53" t="s">
        <v>56</v>
      </c>
      <c r="M28" s="55" t="s">
        <v>57</v>
      </c>
      <c r="N28" s="50">
        <v>201.0</v>
      </c>
      <c r="O28" s="50">
        <v>330.0</v>
      </c>
      <c r="P28" s="50" t="s">
        <v>58</v>
      </c>
      <c r="Q28" s="56" t="s">
        <v>187</v>
      </c>
      <c r="R28" s="53" t="s">
        <v>188</v>
      </c>
    </row>
    <row r="29">
      <c r="A29" s="54" t="s">
        <v>189</v>
      </c>
      <c r="B29" s="50" t="s">
        <v>52</v>
      </c>
      <c r="C29" s="51" t="s">
        <v>190</v>
      </c>
      <c r="D29" s="50" t="s">
        <v>191</v>
      </c>
      <c r="E29" s="52">
        <v>44632.04356481481</v>
      </c>
      <c r="F29" s="50"/>
      <c r="G29" s="50"/>
      <c r="H29" s="50"/>
      <c r="I29" s="50"/>
      <c r="J29" s="50" t="s">
        <v>55</v>
      </c>
      <c r="K29" s="50"/>
      <c r="L29" s="53" t="s">
        <v>56</v>
      </c>
      <c r="M29" s="55" t="s">
        <v>57</v>
      </c>
      <c r="N29" s="50">
        <v>194.0</v>
      </c>
      <c r="O29" s="50">
        <v>327.0</v>
      </c>
      <c r="P29" s="50" t="s">
        <v>58</v>
      </c>
      <c r="Q29" s="56" t="s">
        <v>192</v>
      </c>
      <c r="R29" s="53" t="s">
        <v>193</v>
      </c>
    </row>
    <row r="30">
      <c r="A30" s="54" t="s">
        <v>194</v>
      </c>
      <c r="B30" s="50" t="s">
        <v>169</v>
      </c>
      <c r="C30" s="51" t="s">
        <v>190</v>
      </c>
      <c r="D30" s="50" t="s">
        <v>195</v>
      </c>
      <c r="E30" s="52">
        <v>44631.88158564815</v>
      </c>
      <c r="F30" s="50"/>
      <c r="G30" s="50"/>
      <c r="H30" s="50"/>
      <c r="I30" s="50"/>
      <c r="J30" s="50" t="s">
        <v>171</v>
      </c>
      <c r="K30" s="50"/>
      <c r="L30" s="53" t="s">
        <v>196</v>
      </c>
      <c r="M30" s="55" t="s">
        <v>172</v>
      </c>
      <c r="N30" s="50">
        <v>6256.0</v>
      </c>
      <c r="O30" s="50">
        <v>6206.0</v>
      </c>
      <c r="P30" s="50" t="s">
        <v>173</v>
      </c>
      <c r="Q30" s="56" t="s">
        <v>197</v>
      </c>
      <c r="R30" s="53" t="s">
        <v>193</v>
      </c>
    </row>
    <row r="31">
      <c r="A31" s="54" t="s">
        <v>198</v>
      </c>
      <c r="B31" s="50" t="s">
        <v>199</v>
      </c>
      <c r="C31" s="51" t="s">
        <v>190</v>
      </c>
      <c r="D31" s="50" t="s">
        <v>200</v>
      </c>
      <c r="E31" s="52">
        <v>44631.836805555555</v>
      </c>
      <c r="F31" s="50"/>
      <c r="G31" s="50"/>
      <c r="H31" s="50"/>
      <c r="I31" s="50"/>
      <c r="J31" s="50" t="s">
        <v>201</v>
      </c>
      <c r="K31" s="50"/>
      <c r="L31" s="53" t="s">
        <v>66</v>
      </c>
      <c r="M31" s="55" t="s">
        <v>202</v>
      </c>
      <c r="N31" s="50">
        <v>12870.0</v>
      </c>
      <c r="O31" s="50">
        <v>11060.0</v>
      </c>
      <c r="P31" s="50" t="s">
        <v>203</v>
      </c>
      <c r="Q31" s="56" t="s">
        <v>204</v>
      </c>
      <c r="R31" s="53" t="s">
        <v>193</v>
      </c>
    </row>
    <row r="32">
      <c r="A32" s="54" t="s">
        <v>205</v>
      </c>
      <c r="B32" s="50" t="s">
        <v>176</v>
      </c>
      <c r="C32" s="51" t="s">
        <v>190</v>
      </c>
      <c r="D32" s="50" t="s">
        <v>206</v>
      </c>
      <c r="E32" s="52">
        <v>44631.82984953704</v>
      </c>
      <c r="F32" s="50"/>
      <c r="G32" s="50"/>
      <c r="H32" s="50"/>
      <c r="I32" s="50"/>
      <c r="J32" s="50" t="s">
        <v>178</v>
      </c>
      <c r="K32" s="50"/>
      <c r="L32" s="53" t="s">
        <v>84</v>
      </c>
      <c r="M32" s="55" t="s">
        <v>179</v>
      </c>
      <c r="N32" s="50">
        <v>330.0</v>
      </c>
      <c r="O32" s="50">
        <v>297.0</v>
      </c>
      <c r="P32" s="50" t="s">
        <v>180</v>
      </c>
      <c r="Q32" s="56" t="s">
        <v>207</v>
      </c>
      <c r="R32" s="53" t="s">
        <v>193</v>
      </c>
    </row>
    <row r="33">
      <c r="A33" s="54" t="s">
        <v>208</v>
      </c>
      <c r="B33" s="50" t="s">
        <v>152</v>
      </c>
      <c r="C33" s="51" t="s">
        <v>190</v>
      </c>
      <c r="D33" s="50" t="s">
        <v>209</v>
      </c>
      <c r="E33" s="52">
        <v>44631.82724537037</v>
      </c>
      <c r="F33" s="50"/>
      <c r="G33" s="50"/>
      <c r="H33" s="50"/>
      <c r="I33" s="50"/>
      <c r="J33" s="50" t="s">
        <v>155</v>
      </c>
      <c r="K33" s="50"/>
      <c r="L33" s="53" t="s">
        <v>56</v>
      </c>
      <c r="M33" s="55" t="s">
        <v>157</v>
      </c>
      <c r="N33" s="50">
        <v>2767.0</v>
      </c>
      <c r="O33" s="50">
        <v>2495.0</v>
      </c>
      <c r="P33" s="50"/>
      <c r="Q33" s="56" t="s">
        <v>210</v>
      </c>
      <c r="R33" s="53" t="s">
        <v>193</v>
      </c>
    </row>
    <row r="34">
      <c r="A34" s="54" t="s">
        <v>211</v>
      </c>
      <c r="B34" s="50" t="s">
        <v>52</v>
      </c>
      <c r="C34" s="51" t="s">
        <v>212</v>
      </c>
      <c r="D34" s="50" t="s">
        <v>213</v>
      </c>
      <c r="E34" s="52">
        <v>44631.826689814814</v>
      </c>
      <c r="F34" s="50"/>
      <c r="G34" s="50"/>
      <c r="H34" s="50"/>
      <c r="I34" s="50"/>
      <c r="J34" s="50" t="s">
        <v>55</v>
      </c>
      <c r="K34" s="50"/>
      <c r="L34" s="53" t="s">
        <v>56</v>
      </c>
      <c r="M34" s="55" t="s">
        <v>57</v>
      </c>
      <c r="N34" s="50">
        <v>195.0</v>
      </c>
      <c r="O34" s="50">
        <v>326.0</v>
      </c>
      <c r="P34" s="50" t="s">
        <v>58</v>
      </c>
      <c r="Q34" s="56" t="s">
        <v>214</v>
      </c>
      <c r="R34" s="53" t="s">
        <v>215</v>
      </c>
    </row>
    <row r="35">
      <c r="A35" s="54" t="s">
        <v>211</v>
      </c>
      <c r="B35" s="50" t="s">
        <v>52</v>
      </c>
      <c r="C35" s="51" t="s">
        <v>212</v>
      </c>
      <c r="D35" s="50" t="s">
        <v>213</v>
      </c>
      <c r="E35" s="52">
        <v>44631.826689814814</v>
      </c>
      <c r="F35" s="50"/>
      <c r="G35" s="50"/>
      <c r="H35" s="50"/>
      <c r="I35" s="50"/>
      <c r="J35" s="50" t="s">
        <v>55</v>
      </c>
      <c r="K35" s="50"/>
      <c r="L35" s="53" t="s">
        <v>56</v>
      </c>
      <c r="M35" s="55" t="s">
        <v>57</v>
      </c>
      <c r="N35" s="50">
        <v>195.0</v>
      </c>
      <c r="O35" s="50">
        <v>326.0</v>
      </c>
      <c r="P35" s="50" t="s">
        <v>58</v>
      </c>
      <c r="Q35" s="56" t="s">
        <v>214</v>
      </c>
      <c r="R35" s="53" t="s">
        <v>215</v>
      </c>
    </row>
    <row r="36">
      <c r="A36" s="54" t="s">
        <v>216</v>
      </c>
      <c r="B36" s="50" t="s">
        <v>217</v>
      </c>
      <c r="C36" s="51" t="s">
        <v>218</v>
      </c>
      <c r="D36" s="50" t="s">
        <v>219</v>
      </c>
      <c r="E36" s="52">
        <v>44629.43560185185</v>
      </c>
      <c r="F36" s="50"/>
      <c r="G36" s="50"/>
      <c r="H36" s="50"/>
      <c r="I36" s="50"/>
      <c r="J36" s="50" t="s">
        <v>220</v>
      </c>
      <c r="K36" s="50"/>
      <c r="L36" s="53" t="s">
        <v>84</v>
      </c>
      <c r="M36" s="55" t="s">
        <v>221</v>
      </c>
      <c r="N36" s="50">
        <v>932.0</v>
      </c>
      <c r="O36" s="50">
        <v>936.0</v>
      </c>
      <c r="P36" s="50"/>
      <c r="Q36" s="56" t="s">
        <v>222</v>
      </c>
      <c r="R36" s="53" t="s">
        <v>223</v>
      </c>
    </row>
    <row r="37">
      <c r="A37" s="54" t="s">
        <v>224</v>
      </c>
      <c r="B37" s="50" t="s">
        <v>77</v>
      </c>
      <c r="C37" s="51" t="s">
        <v>218</v>
      </c>
      <c r="D37" s="50" t="s">
        <v>225</v>
      </c>
      <c r="E37" s="52">
        <v>44627.48887731481</v>
      </c>
      <c r="F37" s="50"/>
      <c r="G37" s="50"/>
      <c r="H37" s="50"/>
      <c r="I37" s="50"/>
      <c r="J37" s="50" t="s">
        <v>82</v>
      </c>
      <c r="K37" s="50"/>
      <c r="L37" s="53" t="s">
        <v>84</v>
      </c>
      <c r="M37" s="55" t="s">
        <v>85</v>
      </c>
      <c r="N37" s="50">
        <v>2007.0</v>
      </c>
      <c r="O37" s="50">
        <v>1828.0</v>
      </c>
      <c r="P37" s="50" t="s">
        <v>86</v>
      </c>
      <c r="Q37" s="56" t="s">
        <v>226</v>
      </c>
      <c r="R37" s="53" t="s">
        <v>223</v>
      </c>
    </row>
    <row r="38">
      <c r="A38" s="54" t="s">
        <v>227</v>
      </c>
      <c r="B38" s="50" t="s">
        <v>152</v>
      </c>
      <c r="C38" s="51" t="s">
        <v>228</v>
      </c>
      <c r="D38" s="50" t="s">
        <v>229</v>
      </c>
      <c r="E38" s="52">
        <v>44627.48215277778</v>
      </c>
      <c r="F38" s="50"/>
      <c r="G38" s="50"/>
      <c r="H38" s="50"/>
      <c r="I38" s="50"/>
      <c r="J38" s="50" t="s">
        <v>155</v>
      </c>
      <c r="K38" s="50"/>
      <c r="L38" s="53" t="s">
        <v>84</v>
      </c>
      <c r="M38" s="55" t="s">
        <v>157</v>
      </c>
      <c r="N38" s="50">
        <v>2760.0</v>
      </c>
      <c r="O38" s="50">
        <v>2487.0</v>
      </c>
      <c r="P38" s="50"/>
      <c r="Q38" s="56" t="s">
        <v>230</v>
      </c>
      <c r="R38" s="53" t="s">
        <v>231</v>
      </c>
    </row>
    <row r="39">
      <c r="A39" s="54" t="s">
        <v>227</v>
      </c>
      <c r="B39" s="50" t="s">
        <v>152</v>
      </c>
      <c r="C39" s="51" t="s">
        <v>228</v>
      </c>
      <c r="D39" s="50" t="s">
        <v>229</v>
      </c>
      <c r="E39" s="52">
        <v>44627.48215277778</v>
      </c>
      <c r="F39" s="50"/>
      <c r="G39" s="50"/>
      <c r="H39" s="50"/>
      <c r="I39" s="50"/>
      <c r="J39" s="50" t="s">
        <v>155</v>
      </c>
      <c r="K39" s="50"/>
      <c r="L39" s="53" t="s">
        <v>84</v>
      </c>
      <c r="M39" s="55" t="s">
        <v>157</v>
      </c>
      <c r="N39" s="50">
        <v>2760.0</v>
      </c>
      <c r="O39" s="50">
        <v>2487.0</v>
      </c>
      <c r="P39" s="50"/>
      <c r="Q39" s="56" t="s">
        <v>230</v>
      </c>
      <c r="R39" s="53" t="s">
        <v>231</v>
      </c>
    </row>
    <row r="40">
      <c r="A40" s="54" t="s">
        <v>232</v>
      </c>
      <c r="B40" s="50" t="s">
        <v>176</v>
      </c>
      <c r="C40" s="51" t="s">
        <v>233</v>
      </c>
      <c r="D40" s="50" t="s">
        <v>234</v>
      </c>
      <c r="E40" s="52">
        <v>44624.95722222222</v>
      </c>
      <c r="F40" s="50"/>
      <c r="G40" s="50"/>
      <c r="H40" s="50"/>
      <c r="I40" s="50"/>
      <c r="J40" s="50" t="s">
        <v>178</v>
      </c>
      <c r="K40" s="50"/>
      <c r="L40" s="53" t="s">
        <v>56</v>
      </c>
      <c r="M40" s="55" t="s">
        <v>179</v>
      </c>
      <c r="N40" s="50">
        <v>330.0</v>
      </c>
      <c r="O40" s="50">
        <v>297.0</v>
      </c>
      <c r="P40" s="50" t="s">
        <v>180</v>
      </c>
      <c r="Q40" s="56" t="s">
        <v>235</v>
      </c>
      <c r="R40" s="53" t="s">
        <v>236</v>
      </c>
    </row>
    <row r="41">
      <c r="A41" s="54" t="s">
        <v>237</v>
      </c>
      <c r="B41" s="50" t="s">
        <v>62</v>
      </c>
      <c r="C41" s="51" t="s">
        <v>233</v>
      </c>
      <c r="D41" s="50" t="s">
        <v>238</v>
      </c>
      <c r="E41" s="52">
        <v>44624.52259259259</v>
      </c>
      <c r="F41" s="50"/>
      <c r="G41" s="50"/>
      <c r="H41" s="50"/>
      <c r="I41" s="50"/>
      <c r="J41" s="50" t="s">
        <v>65</v>
      </c>
      <c r="K41" s="50"/>
      <c r="L41" s="53" t="s">
        <v>84</v>
      </c>
      <c r="M41" s="55" t="s">
        <v>67</v>
      </c>
      <c r="N41" s="50">
        <v>4079.0</v>
      </c>
      <c r="O41" s="50">
        <v>3271.0</v>
      </c>
      <c r="P41" s="50" t="s">
        <v>68</v>
      </c>
      <c r="Q41" s="56" t="s">
        <v>239</v>
      </c>
      <c r="R41" s="53" t="s">
        <v>236</v>
      </c>
    </row>
    <row r="42">
      <c r="A42" s="54" t="s">
        <v>240</v>
      </c>
      <c r="B42" s="50" t="s">
        <v>77</v>
      </c>
      <c r="C42" s="51" t="s">
        <v>233</v>
      </c>
      <c r="D42" s="50" t="s">
        <v>241</v>
      </c>
      <c r="E42" s="52">
        <v>44624.48872685185</v>
      </c>
      <c r="F42" s="50"/>
      <c r="G42" s="50"/>
      <c r="H42" s="50"/>
      <c r="I42" s="50"/>
      <c r="J42" s="50" t="s">
        <v>82</v>
      </c>
      <c r="K42" s="50"/>
      <c r="L42" s="53" t="s">
        <v>84</v>
      </c>
      <c r="M42" s="55" t="s">
        <v>85</v>
      </c>
      <c r="N42" s="50">
        <v>2007.0</v>
      </c>
      <c r="O42" s="50">
        <v>1828.0</v>
      </c>
      <c r="P42" s="50" t="s">
        <v>86</v>
      </c>
      <c r="Q42" s="56" t="s">
        <v>242</v>
      </c>
      <c r="R42" s="53" t="s">
        <v>236</v>
      </c>
    </row>
    <row r="43">
      <c r="A43" s="54" t="s">
        <v>243</v>
      </c>
      <c r="B43" s="50" t="s">
        <v>152</v>
      </c>
      <c r="C43" s="51" t="s">
        <v>233</v>
      </c>
      <c r="D43" s="50" t="s">
        <v>244</v>
      </c>
      <c r="E43" s="52">
        <v>44624.48850694444</v>
      </c>
      <c r="F43" s="50"/>
      <c r="G43" s="50"/>
      <c r="H43" s="50"/>
      <c r="I43" s="50"/>
      <c r="J43" s="50" t="s">
        <v>155</v>
      </c>
      <c r="K43" s="50"/>
      <c r="L43" s="53" t="s">
        <v>84</v>
      </c>
      <c r="M43" s="55" t="s">
        <v>157</v>
      </c>
      <c r="N43" s="50">
        <v>2758.0</v>
      </c>
      <c r="O43" s="50">
        <v>2485.0</v>
      </c>
      <c r="P43" s="50"/>
      <c r="Q43" s="56" t="s">
        <v>245</v>
      </c>
      <c r="R43" s="53" t="s">
        <v>236</v>
      </c>
    </row>
    <row r="44">
      <c r="A44" s="54" t="s">
        <v>246</v>
      </c>
      <c r="B44" s="50" t="s">
        <v>52</v>
      </c>
      <c r="C44" s="51" t="s">
        <v>247</v>
      </c>
      <c r="D44" s="50" t="s">
        <v>248</v>
      </c>
      <c r="E44" s="52">
        <v>44624.45178240741</v>
      </c>
      <c r="F44" s="50"/>
      <c r="G44" s="50"/>
      <c r="H44" s="50"/>
      <c r="I44" s="50"/>
      <c r="J44" s="50" t="s">
        <v>55</v>
      </c>
      <c r="K44" s="50"/>
      <c r="L44" s="53" t="s">
        <v>56</v>
      </c>
      <c r="M44" s="55" t="s">
        <v>57</v>
      </c>
      <c r="N44" s="50">
        <v>169.0</v>
      </c>
      <c r="O44" s="50">
        <v>259.0</v>
      </c>
      <c r="P44" s="50" t="s">
        <v>58</v>
      </c>
      <c r="Q44" s="56" t="s">
        <v>249</v>
      </c>
      <c r="R44" s="53" t="s">
        <v>250</v>
      </c>
    </row>
    <row r="45">
      <c r="A45" s="54" t="s">
        <v>246</v>
      </c>
      <c r="B45" s="50" t="s">
        <v>52</v>
      </c>
      <c r="C45" s="51" t="s">
        <v>247</v>
      </c>
      <c r="D45" s="50" t="s">
        <v>248</v>
      </c>
      <c r="E45" s="52">
        <v>44624.45178240741</v>
      </c>
      <c r="F45" s="50"/>
      <c r="G45" s="50"/>
      <c r="H45" s="50"/>
      <c r="I45" s="50"/>
      <c r="J45" s="50" t="s">
        <v>55</v>
      </c>
      <c r="K45" s="50"/>
      <c r="L45" s="53" t="s">
        <v>56</v>
      </c>
      <c r="M45" s="55" t="s">
        <v>57</v>
      </c>
      <c r="N45" s="50">
        <v>169.0</v>
      </c>
      <c r="O45" s="50">
        <v>259.0</v>
      </c>
      <c r="P45" s="50" t="s">
        <v>58</v>
      </c>
      <c r="Q45" s="56" t="s">
        <v>249</v>
      </c>
      <c r="R45" s="53" t="s">
        <v>250</v>
      </c>
    </row>
    <row r="46">
      <c r="A46" s="54" t="s">
        <v>251</v>
      </c>
      <c r="B46" s="50" t="s">
        <v>176</v>
      </c>
      <c r="C46" s="51" t="s">
        <v>252</v>
      </c>
      <c r="D46" s="50" t="s">
        <v>253</v>
      </c>
      <c r="E46" s="52">
        <v>44621.79824074074</v>
      </c>
      <c r="F46" s="50"/>
      <c r="G46" s="50"/>
      <c r="H46" s="50"/>
      <c r="I46" s="50"/>
      <c r="J46" s="50" t="s">
        <v>178</v>
      </c>
      <c r="K46" s="50"/>
      <c r="L46" s="53" t="s">
        <v>56</v>
      </c>
      <c r="M46" s="55" t="s">
        <v>179</v>
      </c>
      <c r="N46" s="50">
        <v>330.0</v>
      </c>
      <c r="O46" s="50">
        <v>297.0</v>
      </c>
      <c r="P46" s="50" t="s">
        <v>180</v>
      </c>
      <c r="Q46" s="56" t="s">
        <v>254</v>
      </c>
      <c r="R46" s="53" t="s">
        <v>255</v>
      </c>
    </row>
    <row r="47">
      <c r="A47" s="54" t="s">
        <v>256</v>
      </c>
      <c r="B47" s="50" t="s">
        <v>77</v>
      </c>
      <c r="C47" s="51" t="s">
        <v>252</v>
      </c>
      <c r="D47" s="50" t="s">
        <v>257</v>
      </c>
      <c r="E47" s="52">
        <v>44621.655231481476</v>
      </c>
      <c r="F47" s="50"/>
      <c r="G47" s="50"/>
      <c r="H47" s="50"/>
      <c r="I47" s="50"/>
      <c r="J47" s="50" t="s">
        <v>82</v>
      </c>
      <c r="K47" s="50"/>
      <c r="L47" s="53" t="s">
        <v>84</v>
      </c>
      <c r="M47" s="55" t="s">
        <v>85</v>
      </c>
      <c r="N47" s="50">
        <v>2008.0</v>
      </c>
      <c r="O47" s="50">
        <v>1828.0</v>
      </c>
      <c r="P47" s="50" t="s">
        <v>86</v>
      </c>
      <c r="Q47" s="56" t="s">
        <v>258</v>
      </c>
      <c r="R47" s="53" t="s">
        <v>255</v>
      </c>
    </row>
    <row r="48">
      <c r="A48" s="54" t="s">
        <v>259</v>
      </c>
      <c r="B48" s="50" t="s">
        <v>62</v>
      </c>
      <c r="C48" s="51" t="s">
        <v>252</v>
      </c>
      <c r="D48" s="50" t="s">
        <v>260</v>
      </c>
      <c r="E48" s="52">
        <v>44621.43817129629</v>
      </c>
      <c r="F48" s="50"/>
      <c r="G48" s="50"/>
      <c r="H48" s="50"/>
      <c r="I48" s="50"/>
      <c r="J48" s="50" t="s">
        <v>65</v>
      </c>
      <c r="K48" s="50"/>
      <c r="L48" s="53" t="s">
        <v>84</v>
      </c>
      <c r="M48" s="55" t="s">
        <v>67</v>
      </c>
      <c r="N48" s="50">
        <v>4080.0</v>
      </c>
      <c r="O48" s="50">
        <v>3271.0</v>
      </c>
      <c r="P48" s="50" t="s">
        <v>68</v>
      </c>
      <c r="Q48" s="56" t="s">
        <v>261</v>
      </c>
      <c r="R48" s="53" t="s">
        <v>255</v>
      </c>
    </row>
    <row r="49">
      <c r="A49" s="54" t="s">
        <v>262</v>
      </c>
      <c r="B49" s="50" t="s">
        <v>52</v>
      </c>
      <c r="C49" s="51" t="s">
        <v>263</v>
      </c>
      <c r="D49" s="50" t="s">
        <v>264</v>
      </c>
      <c r="E49" s="52">
        <v>44621.40113425926</v>
      </c>
      <c r="F49" s="50"/>
      <c r="G49" s="50"/>
      <c r="H49" s="50"/>
      <c r="I49" s="50"/>
      <c r="J49" s="50" t="s">
        <v>55</v>
      </c>
      <c r="K49" s="50"/>
      <c r="L49" s="53" t="s">
        <v>56</v>
      </c>
      <c r="M49" s="55" t="s">
        <v>57</v>
      </c>
      <c r="N49" s="50">
        <v>163.0</v>
      </c>
      <c r="O49" s="50">
        <v>238.0</v>
      </c>
      <c r="P49" s="50" t="s">
        <v>58</v>
      </c>
      <c r="Q49" s="56" t="s">
        <v>265</v>
      </c>
      <c r="R49" s="53" t="s">
        <v>266</v>
      </c>
    </row>
    <row r="50">
      <c r="A50" s="54" t="s">
        <v>262</v>
      </c>
      <c r="B50" s="50" t="s">
        <v>52</v>
      </c>
      <c r="C50" s="51" t="s">
        <v>263</v>
      </c>
      <c r="D50" s="50" t="s">
        <v>264</v>
      </c>
      <c r="E50" s="52">
        <v>44621.40113425926</v>
      </c>
      <c r="F50" s="50"/>
      <c r="G50" s="50"/>
      <c r="H50" s="50"/>
      <c r="I50" s="50"/>
      <c r="J50" s="50" t="s">
        <v>55</v>
      </c>
      <c r="K50" s="50"/>
      <c r="L50" s="53" t="s">
        <v>56</v>
      </c>
      <c r="M50" s="55" t="s">
        <v>57</v>
      </c>
      <c r="N50" s="50">
        <v>163.0</v>
      </c>
      <c r="O50" s="50">
        <v>238.0</v>
      </c>
      <c r="P50" s="50" t="s">
        <v>58</v>
      </c>
      <c r="Q50" s="56" t="s">
        <v>265</v>
      </c>
      <c r="R50" s="53" t="s">
        <v>266</v>
      </c>
    </row>
    <row r="51">
      <c r="A51" s="54" t="s">
        <v>267</v>
      </c>
      <c r="B51" s="50" t="s">
        <v>176</v>
      </c>
      <c r="C51" s="51" t="s">
        <v>268</v>
      </c>
      <c r="D51" s="50" t="s">
        <v>269</v>
      </c>
      <c r="E51" s="52">
        <v>44617.88043981481</v>
      </c>
      <c r="F51" s="50"/>
      <c r="G51" s="50"/>
      <c r="H51" s="50"/>
      <c r="I51" s="50"/>
      <c r="J51" s="50" t="s">
        <v>178</v>
      </c>
      <c r="K51" s="50"/>
      <c r="L51" s="53" t="s">
        <v>84</v>
      </c>
      <c r="M51" s="55" t="s">
        <v>179</v>
      </c>
      <c r="N51" s="50">
        <v>330.0</v>
      </c>
      <c r="O51" s="50">
        <v>297.0</v>
      </c>
      <c r="P51" s="50" t="s">
        <v>180</v>
      </c>
      <c r="Q51" s="56" t="s">
        <v>270</v>
      </c>
      <c r="R51" s="53" t="s">
        <v>271</v>
      </c>
    </row>
    <row r="52">
      <c r="A52" s="54" t="s">
        <v>272</v>
      </c>
      <c r="B52" s="50" t="s">
        <v>169</v>
      </c>
      <c r="C52" s="51" t="s">
        <v>268</v>
      </c>
      <c r="D52" s="50" t="s">
        <v>273</v>
      </c>
      <c r="E52" s="52">
        <v>44617.7259375</v>
      </c>
      <c r="F52" s="50"/>
      <c r="G52" s="50"/>
      <c r="H52" s="50"/>
      <c r="I52" s="50"/>
      <c r="J52" s="50" t="s">
        <v>171</v>
      </c>
      <c r="K52" s="50"/>
      <c r="L52" s="53" t="s">
        <v>56</v>
      </c>
      <c r="M52" s="55" t="s">
        <v>172</v>
      </c>
      <c r="N52" s="50">
        <v>6247.0</v>
      </c>
      <c r="O52" s="50">
        <v>6188.0</v>
      </c>
      <c r="P52" s="50" t="s">
        <v>173</v>
      </c>
      <c r="Q52" s="56" t="s">
        <v>274</v>
      </c>
      <c r="R52" s="53" t="s">
        <v>271</v>
      </c>
    </row>
    <row r="53">
      <c r="A53" s="54" t="s">
        <v>275</v>
      </c>
      <c r="B53" s="50" t="s">
        <v>62</v>
      </c>
      <c r="C53" s="51" t="s">
        <v>268</v>
      </c>
      <c r="D53" s="50" t="s">
        <v>276</v>
      </c>
      <c r="E53" s="52">
        <v>44617.66538194445</v>
      </c>
      <c r="F53" s="50"/>
      <c r="G53" s="50"/>
      <c r="H53" s="50"/>
      <c r="I53" s="50"/>
      <c r="J53" s="50" t="s">
        <v>65</v>
      </c>
      <c r="K53" s="50"/>
      <c r="L53" s="53" t="s">
        <v>66</v>
      </c>
      <c r="M53" s="55" t="s">
        <v>67</v>
      </c>
      <c r="N53" s="50">
        <v>4080.0</v>
      </c>
      <c r="O53" s="50">
        <v>3273.0</v>
      </c>
      <c r="P53" s="50" t="s">
        <v>68</v>
      </c>
      <c r="Q53" s="56" t="s">
        <v>277</v>
      </c>
      <c r="R53" s="53" t="s">
        <v>271</v>
      </c>
    </row>
    <row r="54">
      <c r="A54" s="54" t="s">
        <v>278</v>
      </c>
      <c r="B54" s="50" t="s">
        <v>279</v>
      </c>
      <c r="C54" s="51" t="s">
        <v>280</v>
      </c>
      <c r="D54" s="50" t="s">
        <v>281</v>
      </c>
      <c r="E54" s="52">
        <v>44617.63423611112</v>
      </c>
      <c r="F54" s="50"/>
      <c r="G54" s="50"/>
      <c r="H54" s="50"/>
      <c r="I54" s="50"/>
      <c r="J54" s="50" t="s">
        <v>282</v>
      </c>
      <c r="K54" s="50"/>
      <c r="L54" s="53" t="s">
        <v>84</v>
      </c>
      <c r="M54" s="55" t="s">
        <v>283</v>
      </c>
      <c r="N54" s="50">
        <v>8.0</v>
      </c>
      <c r="O54" s="50">
        <v>24.0</v>
      </c>
      <c r="P54" s="50" t="s">
        <v>284</v>
      </c>
      <c r="Q54" s="56" t="s">
        <v>285</v>
      </c>
      <c r="R54" s="53" t="s">
        <v>286</v>
      </c>
    </row>
    <row r="55">
      <c r="A55" s="54" t="s">
        <v>278</v>
      </c>
      <c r="B55" s="50" t="s">
        <v>279</v>
      </c>
      <c r="C55" s="51" t="s">
        <v>280</v>
      </c>
      <c r="D55" s="50" t="s">
        <v>281</v>
      </c>
      <c r="E55" s="52">
        <v>44617.63423611112</v>
      </c>
      <c r="F55" s="50"/>
      <c r="G55" s="50"/>
      <c r="H55" s="50"/>
      <c r="I55" s="50"/>
      <c r="J55" s="50" t="s">
        <v>282</v>
      </c>
      <c r="K55" s="50"/>
      <c r="L55" s="53" t="s">
        <v>84</v>
      </c>
      <c r="M55" s="55" t="s">
        <v>283</v>
      </c>
      <c r="N55" s="50">
        <v>8.0</v>
      </c>
      <c r="O55" s="50">
        <v>24.0</v>
      </c>
      <c r="P55" s="50" t="s">
        <v>284</v>
      </c>
      <c r="Q55" s="56" t="s">
        <v>285</v>
      </c>
      <c r="R55" s="53" t="s">
        <v>286</v>
      </c>
    </row>
    <row r="56">
      <c r="A56" s="54" t="s">
        <v>287</v>
      </c>
      <c r="B56" s="50" t="s">
        <v>288</v>
      </c>
      <c r="C56" s="51" t="s">
        <v>289</v>
      </c>
      <c r="D56" s="50" t="s">
        <v>290</v>
      </c>
      <c r="E56" s="52">
        <v>44600.29759259259</v>
      </c>
      <c r="F56" s="50"/>
      <c r="G56" s="50"/>
      <c r="H56" s="50"/>
      <c r="I56" s="50"/>
      <c r="J56" s="50" t="s">
        <v>291</v>
      </c>
      <c r="K56" s="50"/>
      <c r="L56" s="53" t="s">
        <v>66</v>
      </c>
      <c r="M56" s="55" t="s">
        <v>292</v>
      </c>
      <c r="N56" s="50">
        <v>1818.0</v>
      </c>
      <c r="O56" s="50">
        <v>1145.0</v>
      </c>
      <c r="P56" s="50" t="s">
        <v>293</v>
      </c>
      <c r="Q56" s="56" t="s">
        <v>294</v>
      </c>
      <c r="R56" s="53" t="s">
        <v>295</v>
      </c>
    </row>
    <row r="57">
      <c r="A57" s="54" t="s">
        <v>296</v>
      </c>
      <c r="B57" s="50" t="s">
        <v>176</v>
      </c>
      <c r="C57" s="51" t="s">
        <v>289</v>
      </c>
      <c r="D57" s="50" t="s">
        <v>297</v>
      </c>
      <c r="E57" s="52">
        <v>44600.280590277776</v>
      </c>
      <c r="F57" s="50"/>
      <c r="G57" s="50"/>
      <c r="H57" s="50"/>
      <c r="I57" s="50"/>
      <c r="J57" s="50" t="s">
        <v>178</v>
      </c>
      <c r="K57" s="50"/>
      <c r="L57" s="53" t="s">
        <v>56</v>
      </c>
      <c r="M57" s="55" t="s">
        <v>179</v>
      </c>
      <c r="N57" s="50">
        <v>329.0</v>
      </c>
      <c r="O57" s="50">
        <v>296.0</v>
      </c>
      <c r="P57" s="50" t="s">
        <v>180</v>
      </c>
      <c r="Q57" s="56" t="s">
        <v>298</v>
      </c>
      <c r="R57" s="53" t="s">
        <v>295</v>
      </c>
    </row>
    <row r="58">
      <c r="A58" s="54" t="s">
        <v>299</v>
      </c>
      <c r="B58" s="50" t="s">
        <v>52</v>
      </c>
      <c r="C58" s="51" t="s">
        <v>289</v>
      </c>
      <c r="D58" s="50" t="s">
        <v>300</v>
      </c>
      <c r="E58" s="52">
        <v>44599.79728009259</v>
      </c>
      <c r="F58" s="50"/>
      <c r="G58" s="50"/>
      <c r="H58" s="50"/>
      <c r="I58" s="50"/>
      <c r="J58" s="50" t="s">
        <v>55</v>
      </c>
      <c r="K58" s="50"/>
      <c r="L58" s="53" t="s">
        <v>56</v>
      </c>
      <c r="M58" s="55" t="s">
        <v>57</v>
      </c>
      <c r="N58" s="50">
        <v>147.0</v>
      </c>
      <c r="O58" s="50">
        <v>175.0</v>
      </c>
      <c r="P58" s="50" t="s">
        <v>58</v>
      </c>
      <c r="Q58" s="56" t="s">
        <v>301</v>
      </c>
      <c r="R58" s="53" t="s">
        <v>295</v>
      </c>
    </row>
    <row r="59">
      <c r="A59" s="54" t="s">
        <v>302</v>
      </c>
      <c r="B59" s="50" t="s">
        <v>62</v>
      </c>
      <c r="C59" s="51" t="s">
        <v>289</v>
      </c>
      <c r="D59" s="50" t="s">
        <v>303</v>
      </c>
      <c r="E59" s="52">
        <v>44599.75583333333</v>
      </c>
      <c r="F59" s="50"/>
      <c r="G59" s="50"/>
      <c r="H59" s="50"/>
      <c r="I59" s="50"/>
      <c r="J59" s="50" t="s">
        <v>65</v>
      </c>
      <c r="K59" s="50"/>
      <c r="L59" s="53" t="s">
        <v>66</v>
      </c>
      <c r="M59" s="55" t="s">
        <v>67</v>
      </c>
      <c r="N59" s="50">
        <v>4073.0</v>
      </c>
      <c r="O59" s="50">
        <v>3266.0</v>
      </c>
      <c r="P59" s="50" t="s">
        <v>68</v>
      </c>
      <c r="Q59" s="56" t="s">
        <v>304</v>
      </c>
      <c r="R59" s="53" t="s">
        <v>295</v>
      </c>
    </row>
    <row r="60">
      <c r="A60" s="54" t="s">
        <v>305</v>
      </c>
      <c r="B60" s="50" t="s">
        <v>77</v>
      </c>
      <c r="C60" s="51" t="s">
        <v>289</v>
      </c>
      <c r="D60" s="50" t="s">
        <v>306</v>
      </c>
      <c r="E60" s="52">
        <v>44599.49486111111</v>
      </c>
      <c r="F60" s="50"/>
      <c r="G60" s="50"/>
      <c r="H60" s="50"/>
      <c r="I60" s="50"/>
      <c r="J60" s="50" t="s">
        <v>82</v>
      </c>
      <c r="K60" s="50"/>
      <c r="L60" s="53" t="s">
        <v>84</v>
      </c>
      <c r="M60" s="55" t="s">
        <v>85</v>
      </c>
      <c r="N60" s="50">
        <v>2002.0</v>
      </c>
      <c r="O60" s="50">
        <v>1825.0</v>
      </c>
      <c r="P60" s="50" t="s">
        <v>86</v>
      </c>
      <c r="Q60" s="56" t="s">
        <v>307</v>
      </c>
      <c r="R60" s="53" t="s">
        <v>295</v>
      </c>
    </row>
    <row r="61">
      <c r="A61" s="54" t="s">
        <v>308</v>
      </c>
      <c r="B61" s="50" t="s">
        <v>52</v>
      </c>
      <c r="C61" s="51" t="s">
        <v>309</v>
      </c>
      <c r="D61" s="50" t="s">
        <v>310</v>
      </c>
      <c r="E61" s="52">
        <v>44596.806701388894</v>
      </c>
      <c r="F61" s="50"/>
      <c r="G61" s="50"/>
      <c r="H61" s="50"/>
      <c r="I61" s="50"/>
      <c r="J61" s="50" t="s">
        <v>55</v>
      </c>
      <c r="K61" s="50"/>
      <c r="L61" s="53" t="s">
        <v>56</v>
      </c>
      <c r="M61" s="55" t="s">
        <v>57</v>
      </c>
      <c r="N61" s="50">
        <v>146.0</v>
      </c>
      <c r="O61" s="50">
        <v>175.0</v>
      </c>
      <c r="P61" s="50" t="s">
        <v>58</v>
      </c>
      <c r="Q61" s="56" t="s">
        <v>311</v>
      </c>
      <c r="R61" s="53" t="s">
        <v>312</v>
      </c>
    </row>
    <row r="62">
      <c r="A62" s="54" t="s">
        <v>313</v>
      </c>
      <c r="B62" s="50" t="s">
        <v>52</v>
      </c>
      <c r="C62" s="51" t="s">
        <v>314</v>
      </c>
      <c r="D62" s="50" t="s">
        <v>315</v>
      </c>
      <c r="E62" s="52">
        <v>44582.57298611111</v>
      </c>
      <c r="F62" s="50"/>
      <c r="G62" s="50"/>
      <c r="H62" s="50"/>
      <c r="I62" s="50"/>
      <c r="J62" s="50" t="s">
        <v>55</v>
      </c>
      <c r="K62" s="50"/>
      <c r="L62" s="53" t="s">
        <v>56</v>
      </c>
      <c r="M62" s="55" t="s">
        <v>57</v>
      </c>
      <c r="N62" s="50">
        <v>138.0</v>
      </c>
      <c r="O62" s="50">
        <v>172.0</v>
      </c>
      <c r="P62" s="50" t="s">
        <v>58</v>
      </c>
      <c r="Q62" s="56" t="s">
        <v>316</v>
      </c>
      <c r="R62" s="53" t="s">
        <v>317</v>
      </c>
    </row>
    <row r="63">
      <c r="A63" s="54" t="s">
        <v>318</v>
      </c>
      <c r="B63" s="50" t="s">
        <v>77</v>
      </c>
      <c r="C63" s="51" t="s">
        <v>319</v>
      </c>
      <c r="D63" s="50" t="s">
        <v>320</v>
      </c>
      <c r="E63" s="52">
        <v>44575.90158564815</v>
      </c>
      <c r="F63" s="50"/>
      <c r="G63" s="50"/>
      <c r="H63" s="50"/>
      <c r="I63" s="50"/>
      <c r="J63" s="50" t="s">
        <v>82</v>
      </c>
      <c r="K63" s="50"/>
      <c r="L63" s="53" t="s">
        <v>56</v>
      </c>
      <c r="M63" s="55" t="s">
        <v>85</v>
      </c>
      <c r="N63" s="50">
        <v>1996.0</v>
      </c>
      <c r="O63" s="50">
        <v>1823.0</v>
      </c>
      <c r="P63" s="50" t="s">
        <v>86</v>
      </c>
      <c r="Q63" s="56" t="s">
        <v>321</v>
      </c>
      <c r="R63" s="53" t="s">
        <v>322</v>
      </c>
    </row>
    <row r="64">
      <c r="A64" s="54" t="s">
        <v>323</v>
      </c>
      <c r="B64" s="50" t="s">
        <v>52</v>
      </c>
      <c r="C64" s="51" t="s">
        <v>319</v>
      </c>
      <c r="D64" s="50" t="s">
        <v>324</v>
      </c>
      <c r="E64" s="52">
        <v>44575.82256944444</v>
      </c>
      <c r="F64" s="50"/>
      <c r="G64" s="50"/>
      <c r="H64" s="50"/>
      <c r="I64" s="50"/>
      <c r="J64" s="50" t="s">
        <v>55</v>
      </c>
      <c r="K64" s="50"/>
      <c r="L64" s="53" t="s">
        <v>56</v>
      </c>
      <c r="M64" s="55" t="s">
        <v>57</v>
      </c>
      <c r="N64" s="50">
        <v>119.0</v>
      </c>
      <c r="O64" s="50">
        <v>193.0</v>
      </c>
      <c r="P64" s="50" t="s">
        <v>58</v>
      </c>
      <c r="Q64" s="56" t="s">
        <v>325</v>
      </c>
      <c r="R64" s="53" t="s">
        <v>322</v>
      </c>
    </row>
    <row r="65">
      <c r="A65" s="54" t="s">
        <v>326</v>
      </c>
      <c r="B65" s="50" t="s">
        <v>62</v>
      </c>
      <c r="C65" s="51" t="s">
        <v>319</v>
      </c>
      <c r="D65" s="50" t="s">
        <v>327</v>
      </c>
      <c r="E65" s="52">
        <v>44575.81935185185</v>
      </c>
      <c r="F65" s="50"/>
      <c r="G65" s="50"/>
      <c r="H65" s="50"/>
      <c r="I65" s="50"/>
      <c r="J65" s="50" t="s">
        <v>65</v>
      </c>
      <c r="K65" s="50"/>
      <c r="L65" s="53" t="s">
        <v>66</v>
      </c>
      <c r="M65" s="55" t="s">
        <v>67</v>
      </c>
      <c r="N65" s="50">
        <v>4064.0</v>
      </c>
      <c r="O65" s="50">
        <v>3255.0</v>
      </c>
      <c r="P65" s="50" t="s">
        <v>68</v>
      </c>
      <c r="Q65" s="56" t="s">
        <v>328</v>
      </c>
      <c r="R65" s="53" t="s">
        <v>322</v>
      </c>
    </row>
    <row r="66">
      <c r="A66" s="54" t="s">
        <v>329</v>
      </c>
      <c r="B66" s="50" t="s">
        <v>152</v>
      </c>
      <c r="C66" s="51" t="s">
        <v>319</v>
      </c>
      <c r="D66" s="50" t="s">
        <v>330</v>
      </c>
      <c r="E66" s="52">
        <v>44575.81792824074</v>
      </c>
      <c r="F66" s="50"/>
      <c r="G66" s="50"/>
      <c r="H66" s="50"/>
      <c r="I66" s="50"/>
      <c r="J66" s="50" t="s">
        <v>155</v>
      </c>
      <c r="K66" s="50"/>
      <c r="L66" s="53" t="s">
        <v>56</v>
      </c>
      <c r="M66" s="55" t="s">
        <v>157</v>
      </c>
      <c r="N66" s="50">
        <v>2752.0</v>
      </c>
      <c r="O66" s="50">
        <v>2478.0</v>
      </c>
      <c r="P66" s="50"/>
      <c r="Q66" s="56" t="s">
        <v>331</v>
      </c>
      <c r="R66" s="53" t="s">
        <v>322</v>
      </c>
    </row>
    <row r="67">
      <c r="A67" s="54" t="s">
        <v>332</v>
      </c>
      <c r="B67" s="50" t="s">
        <v>52</v>
      </c>
      <c r="C67" s="51" t="s">
        <v>333</v>
      </c>
      <c r="D67" s="50" t="s">
        <v>334</v>
      </c>
      <c r="E67" s="52">
        <v>44575.81743055556</v>
      </c>
      <c r="F67" s="50"/>
      <c r="G67" s="50"/>
      <c r="H67" s="50"/>
      <c r="I67" s="50"/>
      <c r="J67" s="50" t="s">
        <v>55</v>
      </c>
      <c r="K67" s="50"/>
      <c r="L67" s="53" t="s">
        <v>56</v>
      </c>
      <c r="M67" s="55" t="s">
        <v>57</v>
      </c>
      <c r="N67" s="50">
        <v>119.0</v>
      </c>
      <c r="O67" s="50">
        <v>193.0</v>
      </c>
      <c r="P67" s="50" t="s">
        <v>58</v>
      </c>
      <c r="Q67" s="56" t="s">
        <v>335</v>
      </c>
      <c r="R67" s="53" t="s">
        <v>336</v>
      </c>
    </row>
    <row r="68">
      <c r="A68" s="54" t="s">
        <v>332</v>
      </c>
      <c r="B68" s="50" t="s">
        <v>52</v>
      </c>
      <c r="C68" s="51" t="s">
        <v>333</v>
      </c>
      <c r="D68" s="50" t="s">
        <v>334</v>
      </c>
      <c r="E68" s="52">
        <v>44575.81743055556</v>
      </c>
      <c r="F68" s="50"/>
      <c r="G68" s="50"/>
      <c r="H68" s="50"/>
      <c r="I68" s="50"/>
      <c r="J68" s="50" t="s">
        <v>55</v>
      </c>
      <c r="K68" s="50"/>
      <c r="L68" s="53" t="s">
        <v>56</v>
      </c>
      <c r="M68" s="55" t="s">
        <v>57</v>
      </c>
      <c r="N68" s="50">
        <v>119.0</v>
      </c>
      <c r="O68" s="50">
        <v>193.0</v>
      </c>
      <c r="P68" s="50" t="s">
        <v>58</v>
      </c>
      <c r="Q68" s="56" t="s">
        <v>335</v>
      </c>
      <c r="R68" s="53" t="s">
        <v>336</v>
      </c>
    </row>
    <row r="69">
      <c r="A69" s="54" t="s">
        <v>337</v>
      </c>
      <c r="B69" s="50" t="s">
        <v>52</v>
      </c>
      <c r="C69" s="51" t="s">
        <v>338</v>
      </c>
      <c r="D69" s="50" t="s">
        <v>339</v>
      </c>
      <c r="E69" s="52">
        <v>44565.46748842593</v>
      </c>
      <c r="F69" s="50"/>
      <c r="G69" s="50"/>
      <c r="H69" s="50"/>
      <c r="I69" s="50"/>
      <c r="J69" s="50" t="s">
        <v>55</v>
      </c>
      <c r="K69" s="50"/>
      <c r="L69" s="53" t="s">
        <v>56</v>
      </c>
      <c r="M69" s="55" t="s">
        <v>57</v>
      </c>
      <c r="N69" s="50">
        <v>105.0</v>
      </c>
      <c r="O69" s="50">
        <v>193.0</v>
      </c>
      <c r="P69" s="50" t="s">
        <v>58</v>
      </c>
      <c r="Q69" s="56" t="s">
        <v>340</v>
      </c>
      <c r="R69" s="53" t="s">
        <v>341</v>
      </c>
    </row>
    <row r="70">
      <c r="A70" s="54" t="s">
        <v>342</v>
      </c>
      <c r="B70" s="50" t="s">
        <v>176</v>
      </c>
      <c r="C70" s="51" t="s">
        <v>338</v>
      </c>
      <c r="D70" s="50" t="s">
        <v>343</v>
      </c>
      <c r="E70" s="52">
        <v>44564.6297800926</v>
      </c>
      <c r="F70" s="50"/>
      <c r="G70" s="50"/>
      <c r="H70" s="50"/>
      <c r="I70" s="50"/>
      <c r="J70" s="50" t="s">
        <v>178</v>
      </c>
      <c r="K70" s="50"/>
      <c r="L70" s="53" t="s">
        <v>84</v>
      </c>
      <c r="M70" s="55" t="s">
        <v>179</v>
      </c>
      <c r="N70" s="50">
        <v>321.0</v>
      </c>
      <c r="O70" s="50">
        <v>291.0</v>
      </c>
      <c r="P70" s="50" t="s">
        <v>180</v>
      </c>
      <c r="Q70" s="56" t="s">
        <v>344</v>
      </c>
      <c r="R70" s="53" t="s">
        <v>341</v>
      </c>
    </row>
    <row r="71">
      <c r="A71" s="54" t="s">
        <v>345</v>
      </c>
      <c r="B71" s="50" t="s">
        <v>62</v>
      </c>
      <c r="C71" s="51" t="s">
        <v>338</v>
      </c>
      <c r="D71" s="50" t="s">
        <v>346</v>
      </c>
      <c r="E71" s="52">
        <v>44561.45576388889</v>
      </c>
      <c r="F71" s="50"/>
      <c r="G71" s="50"/>
      <c r="H71" s="50"/>
      <c r="I71" s="50"/>
      <c r="J71" s="50" t="s">
        <v>65</v>
      </c>
      <c r="K71" s="50"/>
      <c r="L71" s="53" t="s">
        <v>66</v>
      </c>
      <c r="M71" s="55" t="s">
        <v>67</v>
      </c>
      <c r="N71" s="50">
        <v>4064.0</v>
      </c>
      <c r="O71" s="50">
        <v>3252.0</v>
      </c>
      <c r="P71" s="50" t="s">
        <v>68</v>
      </c>
      <c r="Q71" s="56" t="s">
        <v>347</v>
      </c>
      <c r="R71" s="53" t="s">
        <v>341</v>
      </c>
    </row>
    <row r="72">
      <c r="A72" s="54" t="s">
        <v>348</v>
      </c>
      <c r="B72" s="50" t="s">
        <v>52</v>
      </c>
      <c r="C72" s="51" t="s">
        <v>349</v>
      </c>
      <c r="D72" s="50" t="s">
        <v>350</v>
      </c>
      <c r="E72" s="52">
        <v>44561.45454861112</v>
      </c>
      <c r="F72" s="50"/>
      <c r="G72" s="50"/>
      <c r="H72" s="50"/>
      <c r="I72" s="50"/>
      <c r="J72" s="50" t="s">
        <v>55</v>
      </c>
      <c r="K72" s="50"/>
      <c r="L72" s="53" t="s">
        <v>56</v>
      </c>
      <c r="M72" s="55" t="s">
        <v>57</v>
      </c>
      <c r="N72" s="50">
        <v>104.0</v>
      </c>
      <c r="O72" s="50">
        <v>192.0</v>
      </c>
      <c r="P72" s="50" t="s">
        <v>58</v>
      </c>
      <c r="Q72" s="56" t="s">
        <v>351</v>
      </c>
      <c r="R72" s="53" t="s">
        <v>352</v>
      </c>
    </row>
    <row r="73">
      <c r="A73" s="54" t="s">
        <v>348</v>
      </c>
      <c r="B73" s="50" t="s">
        <v>52</v>
      </c>
      <c r="C73" s="51" t="s">
        <v>349</v>
      </c>
      <c r="D73" s="50" t="s">
        <v>350</v>
      </c>
      <c r="E73" s="52">
        <v>44561.45454861112</v>
      </c>
      <c r="F73" s="50"/>
      <c r="G73" s="50"/>
      <c r="H73" s="50"/>
      <c r="I73" s="50"/>
      <c r="J73" s="50" t="s">
        <v>55</v>
      </c>
      <c r="K73" s="50"/>
      <c r="L73" s="53" t="s">
        <v>56</v>
      </c>
      <c r="M73" s="55" t="s">
        <v>57</v>
      </c>
      <c r="N73" s="50">
        <v>104.0</v>
      </c>
      <c r="O73" s="50">
        <v>192.0</v>
      </c>
      <c r="P73" s="50" t="s">
        <v>58</v>
      </c>
      <c r="Q73" s="56" t="s">
        <v>351</v>
      </c>
      <c r="R73" s="53" t="s">
        <v>352</v>
      </c>
    </row>
    <row r="74">
      <c r="A74" s="54" t="s">
        <v>353</v>
      </c>
      <c r="B74" s="50" t="s">
        <v>176</v>
      </c>
      <c r="C74" s="51" t="s">
        <v>354</v>
      </c>
      <c r="D74" s="50" t="s">
        <v>355</v>
      </c>
      <c r="E74" s="52">
        <v>44554.558217592596</v>
      </c>
      <c r="F74" s="50"/>
      <c r="G74" s="50"/>
      <c r="H74" s="50"/>
      <c r="I74" s="50"/>
      <c r="J74" s="50" t="s">
        <v>178</v>
      </c>
      <c r="K74" s="50"/>
      <c r="L74" s="53" t="s">
        <v>84</v>
      </c>
      <c r="M74" s="55" t="s">
        <v>179</v>
      </c>
      <c r="N74" s="50">
        <v>320.0</v>
      </c>
      <c r="O74" s="50">
        <v>291.0</v>
      </c>
      <c r="P74" s="50" t="s">
        <v>180</v>
      </c>
      <c r="Q74" s="56" t="s">
        <v>356</v>
      </c>
      <c r="R74" s="53" t="s">
        <v>357</v>
      </c>
    </row>
    <row r="75">
      <c r="A75" s="54" t="s">
        <v>358</v>
      </c>
      <c r="B75" s="50" t="s">
        <v>152</v>
      </c>
      <c r="C75" s="51" t="s">
        <v>354</v>
      </c>
      <c r="D75" s="50" t="s">
        <v>359</v>
      </c>
      <c r="E75" s="52">
        <v>44554.45149305556</v>
      </c>
      <c r="F75" s="50"/>
      <c r="G75" s="50"/>
      <c r="H75" s="50"/>
      <c r="I75" s="50"/>
      <c r="J75" s="50" t="s">
        <v>155</v>
      </c>
      <c r="K75" s="50"/>
      <c r="L75" s="53" t="s">
        <v>84</v>
      </c>
      <c r="M75" s="55" t="s">
        <v>157</v>
      </c>
      <c r="N75" s="50">
        <v>2756.0</v>
      </c>
      <c r="O75" s="50">
        <v>2482.0</v>
      </c>
      <c r="P75" s="50"/>
      <c r="Q75" s="56" t="s">
        <v>360</v>
      </c>
      <c r="R75" s="53" t="s">
        <v>357</v>
      </c>
    </row>
    <row r="76">
      <c r="A76" s="54" t="s">
        <v>361</v>
      </c>
      <c r="B76" s="50" t="s">
        <v>62</v>
      </c>
      <c r="C76" s="51" t="s">
        <v>362</v>
      </c>
      <c r="D76" s="50" t="s">
        <v>363</v>
      </c>
      <c r="E76" s="52">
        <v>44554.447604166664</v>
      </c>
      <c r="F76" s="50"/>
      <c r="G76" s="50"/>
      <c r="H76" s="50"/>
      <c r="I76" s="50"/>
      <c r="J76" s="50" t="s">
        <v>65</v>
      </c>
      <c r="K76" s="50"/>
      <c r="L76" s="53" t="s">
        <v>84</v>
      </c>
      <c r="M76" s="55" t="s">
        <v>67</v>
      </c>
      <c r="N76" s="50">
        <v>4061.0</v>
      </c>
      <c r="O76" s="50">
        <v>3250.0</v>
      </c>
      <c r="P76" s="50" t="s">
        <v>68</v>
      </c>
      <c r="Q76" s="56" t="s">
        <v>364</v>
      </c>
      <c r="R76" s="53" t="s">
        <v>365</v>
      </c>
    </row>
    <row r="77">
      <c r="A77" s="54" t="s">
        <v>366</v>
      </c>
      <c r="B77" s="50" t="s">
        <v>288</v>
      </c>
      <c r="C77" s="51" t="s">
        <v>367</v>
      </c>
      <c r="D77" s="50" t="s">
        <v>368</v>
      </c>
      <c r="E77" s="52">
        <v>44549.85539351852</v>
      </c>
      <c r="F77" s="50"/>
      <c r="G77" s="50"/>
      <c r="H77" s="50"/>
      <c r="I77" s="50"/>
      <c r="J77" s="50" t="s">
        <v>291</v>
      </c>
      <c r="K77" s="50"/>
      <c r="L77" s="53" t="s">
        <v>66</v>
      </c>
      <c r="M77" s="55" t="s">
        <v>292</v>
      </c>
      <c r="N77" s="50">
        <v>1800.0</v>
      </c>
      <c r="O77" s="50">
        <v>1140.0</v>
      </c>
      <c r="P77" s="50" t="s">
        <v>293</v>
      </c>
      <c r="Q77" s="56" t="s">
        <v>369</v>
      </c>
      <c r="R77" s="53" t="s">
        <v>370</v>
      </c>
    </row>
    <row r="78">
      <c r="A78" s="54" t="s">
        <v>371</v>
      </c>
      <c r="B78" s="50" t="s">
        <v>372</v>
      </c>
      <c r="C78" s="51" t="s">
        <v>373</v>
      </c>
      <c r="D78" s="50" t="s">
        <v>374</v>
      </c>
      <c r="E78" s="52">
        <v>44549.85142361111</v>
      </c>
      <c r="F78" s="50"/>
      <c r="G78" s="50"/>
      <c r="H78" s="50" t="s">
        <v>291</v>
      </c>
      <c r="I78" s="50" t="s">
        <v>288</v>
      </c>
      <c r="J78" s="50" t="s">
        <v>375</v>
      </c>
      <c r="K78" s="50" t="s">
        <v>376</v>
      </c>
      <c r="L78" s="53" t="s">
        <v>56</v>
      </c>
      <c r="M78" s="55" t="s">
        <v>377</v>
      </c>
      <c r="N78" s="50">
        <v>2956.0</v>
      </c>
      <c r="O78" s="50">
        <v>2348.0</v>
      </c>
      <c r="P78" s="50" t="s">
        <v>378</v>
      </c>
      <c r="Q78" s="56" t="s">
        <v>379</v>
      </c>
      <c r="R78" s="53" t="s">
        <v>380</v>
      </c>
    </row>
    <row r="79">
      <c r="A79" s="54" t="s">
        <v>371</v>
      </c>
      <c r="B79" s="50" t="s">
        <v>372</v>
      </c>
      <c r="C79" s="51" t="s">
        <v>373</v>
      </c>
      <c r="D79" s="50" t="s">
        <v>374</v>
      </c>
      <c r="E79" s="52">
        <v>44549.85142361111</v>
      </c>
      <c r="F79" s="50"/>
      <c r="G79" s="50"/>
      <c r="H79" s="50" t="s">
        <v>291</v>
      </c>
      <c r="I79" s="50" t="s">
        <v>288</v>
      </c>
      <c r="J79" s="50" t="s">
        <v>375</v>
      </c>
      <c r="K79" s="50" t="s">
        <v>376</v>
      </c>
      <c r="L79" s="53" t="s">
        <v>56</v>
      </c>
      <c r="M79" s="55" t="s">
        <v>377</v>
      </c>
      <c r="N79" s="50">
        <v>2956.0</v>
      </c>
      <c r="O79" s="50">
        <v>2348.0</v>
      </c>
      <c r="P79" s="50" t="s">
        <v>378</v>
      </c>
      <c r="Q79" s="56" t="s">
        <v>379</v>
      </c>
      <c r="R79" s="53" t="s">
        <v>380</v>
      </c>
    </row>
    <row r="80">
      <c r="A80" s="54" t="s">
        <v>381</v>
      </c>
      <c r="B80" s="50" t="s">
        <v>176</v>
      </c>
      <c r="C80" s="51" t="s">
        <v>382</v>
      </c>
      <c r="D80" s="50" t="s">
        <v>383</v>
      </c>
      <c r="E80" s="52">
        <v>44547.56246527778</v>
      </c>
      <c r="F80" s="50"/>
      <c r="G80" s="50"/>
      <c r="H80" s="50"/>
      <c r="I80" s="50"/>
      <c r="J80" s="50" t="s">
        <v>178</v>
      </c>
      <c r="K80" s="50"/>
      <c r="L80" s="53" t="s">
        <v>84</v>
      </c>
      <c r="M80" s="55" t="s">
        <v>179</v>
      </c>
      <c r="N80" s="50">
        <v>321.0</v>
      </c>
      <c r="O80" s="50">
        <v>288.0</v>
      </c>
      <c r="P80" s="50" t="s">
        <v>180</v>
      </c>
      <c r="Q80" s="56" t="s">
        <v>384</v>
      </c>
      <c r="R80" s="53" t="s">
        <v>385</v>
      </c>
    </row>
    <row r="81">
      <c r="A81" s="54" t="s">
        <v>386</v>
      </c>
      <c r="B81" s="50" t="s">
        <v>288</v>
      </c>
      <c r="C81" s="51" t="s">
        <v>382</v>
      </c>
      <c r="D81" s="50" t="s">
        <v>387</v>
      </c>
      <c r="E81" s="52">
        <v>44547.55850694445</v>
      </c>
      <c r="F81" s="50"/>
      <c r="G81" s="50"/>
      <c r="H81" s="50"/>
      <c r="I81" s="50"/>
      <c r="J81" s="50" t="s">
        <v>291</v>
      </c>
      <c r="K81" s="50"/>
      <c r="L81" s="53" t="s">
        <v>66</v>
      </c>
      <c r="M81" s="55" t="s">
        <v>292</v>
      </c>
      <c r="N81" s="50">
        <v>1797.0</v>
      </c>
      <c r="O81" s="50">
        <v>1140.0</v>
      </c>
      <c r="P81" s="50" t="s">
        <v>293</v>
      </c>
      <c r="Q81" s="56" t="s">
        <v>388</v>
      </c>
      <c r="R81" s="53" t="s">
        <v>385</v>
      </c>
    </row>
    <row r="82">
      <c r="A82" s="54" t="s">
        <v>389</v>
      </c>
      <c r="B82" s="50" t="s">
        <v>390</v>
      </c>
      <c r="C82" s="51" t="s">
        <v>382</v>
      </c>
      <c r="D82" s="50" t="s">
        <v>391</v>
      </c>
      <c r="E82" s="52">
        <v>44547.539143518516</v>
      </c>
      <c r="F82" s="50"/>
      <c r="G82" s="50"/>
      <c r="H82" s="50"/>
      <c r="I82" s="50"/>
      <c r="J82" s="50" t="s">
        <v>392</v>
      </c>
      <c r="K82" s="50"/>
      <c r="L82" s="53" t="s">
        <v>66</v>
      </c>
      <c r="M82" s="55" t="s">
        <v>393</v>
      </c>
      <c r="N82" s="50">
        <v>2398.0</v>
      </c>
      <c r="O82" s="50">
        <v>2364.0</v>
      </c>
      <c r="P82" s="50" t="s">
        <v>394</v>
      </c>
      <c r="Q82" s="56" t="s">
        <v>395</v>
      </c>
      <c r="R82" s="53" t="s">
        <v>385</v>
      </c>
    </row>
    <row r="83">
      <c r="A83" s="54" t="s">
        <v>389</v>
      </c>
      <c r="B83" s="50" t="s">
        <v>390</v>
      </c>
      <c r="C83" s="51" t="s">
        <v>382</v>
      </c>
      <c r="D83" s="50" t="s">
        <v>391</v>
      </c>
      <c r="E83" s="52">
        <v>44547.539143518516</v>
      </c>
      <c r="F83" s="50"/>
      <c r="G83" s="50"/>
      <c r="H83" s="50"/>
      <c r="I83" s="50"/>
      <c r="J83" s="50" t="s">
        <v>392</v>
      </c>
      <c r="K83" s="50"/>
      <c r="L83" s="53" t="s">
        <v>66</v>
      </c>
      <c r="M83" s="55" t="s">
        <v>393</v>
      </c>
      <c r="N83" s="50">
        <v>2398.0</v>
      </c>
      <c r="O83" s="50">
        <v>2364.0</v>
      </c>
      <c r="P83" s="50" t="s">
        <v>394</v>
      </c>
      <c r="Q83" s="56" t="s">
        <v>395</v>
      </c>
      <c r="R83" s="53" t="s">
        <v>385</v>
      </c>
    </row>
    <row r="84">
      <c r="A84" s="54" t="s">
        <v>396</v>
      </c>
      <c r="B84" s="50" t="s">
        <v>397</v>
      </c>
      <c r="C84" s="51" t="s">
        <v>382</v>
      </c>
      <c r="D84" s="50" t="s">
        <v>398</v>
      </c>
      <c r="E84" s="52">
        <v>44547.4996875</v>
      </c>
      <c r="F84" s="50"/>
      <c r="G84" s="50"/>
      <c r="H84" s="50"/>
      <c r="I84" s="50"/>
      <c r="J84" s="50" t="s">
        <v>399</v>
      </c>
      <c r="K84" s="50"/>
      <c r="L84" s="53" t="s">
        <v>66</v>
      </c>
      <c r="M84" s="55" t="s">
        <v>400</v>
      </c>
      <c r="N84" s="50">
        <v>2074.0</v>
      </c>
      <c r="O84" s="50">
        <v>1504.0</v>
      </c>
      <c r="P84" s="50" t="s">
        <v>401</v>
      </c>
      <c r="Q84" s="56" t="s">
        <v>402</v>
      </c>
      <c r="R84" s="53" t="s">
        <v>385</v>
      </c>
    </row>
    <row r="85">
      <c r="A85" s="54" t="s">
        <v>403</v>
      </c>
      <c r="B85" s="50" t="s">
        <v>199</v>
      </c>
      <c r="C85" s="51" t="s">
        <v>404</v>
      </c>
      <c r="D85" s="50" t="s">
        <v>405</v>
      </c>
      <c r="E85" s="52">
        <v>44547.4955787037</v>
      </c>
      <c r="F85" s="50"/>
      <c r="G85" s="50"/>
      <c r="H85" s="50"/>
      <c r="I85" s="50"/>
      <c r="J85" s="50" t="s">
        <v>201</v>
      </c>
      <c r="K85" s="50"/>
      <c r="L85" s="53" t="s">
        <v>84</v>
      </c>
      <c r="M85" s="55" t="s">
        <v>202</v>
      </c>
      <c r="N85" s="50">
        <v>12781.0</v>
      </c>
      <c r="O85" s="50">
        <v>11010.0</v>
      </c>
      <c r="P85" s="50" t="s">
        <v>203</v>
      </c>
      <c r="Q85" s="56" t="s">
        <v>406</v>
      </c>
      <c r="R85" s="53" t="s">
        <v>407</v>
      </c>
    </row>
    <row r="86">
      <c r="A86" s="54" t="s">
        <v>403</v>
      </c>
      <c r="B86" s="50" t="s">
        <v>199</v>
      </c>
      <c r="C86" s="51" t="s">
        <v>404</v>
      </c>
      <c r="D86" s="50" t="s">
        <v>405</v>
      </c>
      <c r="E86" s="52">
        <v>44547.4955787037</v>
      </c>
      <c r="F86" s="50"/>
      <c r="G86" s="50"/>
      <c r="H86" s="50"/>
      <c r="I86" s="50"/>
      <c r="J86" s="50" t="s">
        <v>201</v>
      </c>
      <c r="K86" s="50"/>
      <c r="L86" s="53" t="s">
        <v>84</v>
      </c>
      <c r="M86" s="55" t="s">
        <v>202</v>
      </c>
      <c r="N86" s="50">
        <v>12781.0</v>
      </c>
      <c r="O86" s="50">
        <v>11010.0</v>
      </c>
      <c r="P86" s="50" t="s">
        <v>203</v>
      </c>
      <c r="Q86" s="56" t="s">
        <v>406</v>
      </c>
      <c r="R86" s="53" t="s">
        <v>407</v>
      </c>
    </row>
    <row r="87">
      <c r="A87" s="54" t="s">
        <v>408</v>
      </c>
      <c r="B87" s="50" t="s">
        <v>409</v>
      </c>
      <c r="C87" s="51" t="s">
        <v>410</v>
      </c>
      <c r="D87" s="50" t="s">
        <v>411</v>
      </c>
      <c r="E87" s="52">
        <v>44546.869363425925</v>
      </c>
      <c r="F87" s="50"/>
      <c r="G87" s="50"/>
      <c r="H87" s="50"/>
      <c r="I87" s="50"/>
      <c r="J87" s="50" t="s">
        <v>412</v>
      </c>
      <c r="K87" s="50"/>
      <c r="L87" s="53" t="s">
        <v>413</v>
      </c>
      <c r="M87" s="55" t="s">
        <v>414</v>
      </c>
      <c r="N87" s="50">
        <v>758.0</v>
      </c>
      <c r="O87" s="50"/>
      <c r="P87" s="50"/>
      <c r="Q87" s="56" t="s">
        <v>415</v>
      </c>
      <c r="R87" s="53" t="s">
        <v>416</v>
      </c>
    </row>
    <row r="88">
      <c r="A88" s="54" t="s">
        <v>417</v>
      </c>
      <c r="B88" s="50" t="s">
        <v>418</v>
      </c>
      <c r="C88" s="51" t="s">
        <v>410</v>
      </c>
      <c r="D88" s="50" t="s">
        <v>419</v>
      </c>
      <c r="E88" s="52">
        <v>44546.86923611111</v>
      </c>
      <c r="F88" s="50"/>
      <c r="G88" s="50"/>
      <c r="H88" s="50"/>
      <c r="I88" s="50"/>
      <c r="J88" s="50" t="s">
        <v>420</v>
      </c>
      <c r="K88" s="50"/>
      <c r="L88" s="53" t="s">
        <v>421</v>
      </c>
      <c r="M88" s="55" t="s">
        <v>422</v>
      </c>
      <c r="N88" s="50">
        <v>309.0</v>
      </c>
      <c r="O88" s="50">
        <v>62.0</v>
      </c>
      <c r="P88" s="50" t="s">
        <v>423</v>
      </c>
      <c r="Q88" s="56" t="s">
        <v>424</v>
      </c>
      <c r="R88" s="53" t="s">
        <v>416</v>
      </c>
    </row>
    <row r="89">
      <c r="A89" s="54" t="s">
        <v>417</v>
      </c>
      <c r="B89" s="50" t="s">
        <v>418</v>
      </c>
      <c r="C89" s="51" t="s">
        <v>410</v>
      </c>
      <c r="D89" s="50" t="s">
        <v>419</v>
      </c>
      <c r="E89" s="52">
        <v>44546.86923611111</v>
      </c>
      <c r="F89" s="50"/>
      <c r="G89" s="50"/>
      <c r="H89" s="50"/>
      <c r="I89" s="50"/>
      <c r="J89" s="50" t="s">
        <v>420</v>
      </c>
      <c r="K89" s="50"/>
      <c r="L89" s="53" t="s">
        <v>421</v>
      </c>
      <c r="M89" s="55" t="s">
        <v>422</v>
      </c>
      <c r="N89" s="50">
        <v>309.0</v>
      </c>
      <c r="O89" s="50">
        <v>62.0</v>
      </c>
      <c r="P89" s="50" t="s">
        <v>423</v>
      </c>
      <c r="Q89" s="56" t="s">
        <v>424</v>
      </c>
      <c r="R89" s="53" t="s">
        <v>416</v>
      </c>
    </row>
    <row r="90">
      <c r="A90" s="54" t="s">
        <v>425</v>
      </c>
      <c r="B90" s="50" t="s">
        <v>426</v>
      </c>
      <c r="C90" s="51" t="s">
        <v>410</v>
      </c>
      <c r="D90" s="50" t="s">
        <v>427</v>
      </c>
      <c r="E90" s="52">
        <v>44546.81858796296</v>
      </c>
      <c r="F90" s="50"/>
      <c r="G90" s="50"/>
      <c r="H90" s="50"/>
      <c r="I90" s="50"/>
      <c r="J90" s="50" t="s">
        <v>428</v>
      </c>
      <c r="K90" s="50"/>
      <c r="L90" s="53" t="s">
        <v>429</v>
      </c>
      <c r="M90" s="55" t="s">
        <v>430</v>
      </c>
      <c r="N90" s="50">
        <v>5644.0</v>
      </c>
      <c r="O90" s="50">
        <v>5031.0</v>
      </c>
      <c r="P90" s="50"/>
      <c r="Q90" s="56" t="s">
        <v>431</v>
      </c>
      <c r="R90" s="53" t="s">
        <v>416</v>
      </c>
    </row>
    <row r="91">
      <c r="A91" s="54" t="s">
        <v>432</v>
      </c>
      <c r="B91" s="50" t="s">
        <v>433</v>
      </c>
      <c r="C91" s="51" t="s">
        <v>410</v>
      </c>
      <c r="D91" s="50" t="s">
        <v>434</v>
      </c>
      <c r="E91" s="52">
        <v>44546.81773148148</v>
      </c>
      <c r="F91" s="50"/>
      <c r="G91" s="50"/>
      <c r="H91" s="50"/>
      <c r="I91" s="50"/>
      <c r="J91" s="50" t="s">
        <v>435</v>
      </c>
      <c r="K91" s="50"/>
      <c r="L91" s="53" t="s">
        <v>66</v>
      </c>
      <c r="M91" s="55" t="s">
        <v>436</v>
      </c>
      <c r="N91" s="50">
        <v>549.0</v>
      </c>
      <c r="O91" s="50">
        <v>1785.0</v>
      </c>
      <c r="P91" s="50" t="s">
        <v>437</v>
      </c>
      <c r="Q91" s="56" t="s">
        <v>438</v>
      </c>
      <c r="R91" s="53" t="s">
        <v>416</v>
      </c>
    </row>
    <row r="92">
      <c r="A92" s="54" t="s">
        <v>439</v>
      </c>
      <c r="B92" s="50" t="s">
        <v>397</v>
      </c>
      <c r="C92" s="51" t="s">
        <v>410</v>
      </c>
      <c r="D92" s="50" t="s">
        <v>440</v>
      </c>
      <c r="E92" s="52">
        <v>44546.80519675926</v>
      </c>
      <c r="F92" s="50"/>
      <c r="G92" s="50"/>
      <c r="H92" s="50"/>
      <c r="I92" s="50"/>
      <c r="J92" s="50" t="s">
        <v>399</v>
      </c>
      <c r="K92" s="50"/>
      <c r="L92" s="53" t="s">
        <v>66</v>
      </c>
      <c r="M92" s="55" t="s">
        <v>400</v>
      </c>
      <c r="N92" s="50">
        <v>2072.0</v>
      </c>
      <c r="O92" s="50">
        <v>1501.0</v>
      </c>
      <c r="P92" s="50" t="s">
        <v>401</v>
      </c>
      <c r="Q92" s="56" t="s">
        <v>441</v>
      </c>
      <c r="R92" s="53" t="s">
        <v>416</v>
      </c>
    </row>
    <row r="93">
      <c r="A93" s="54" t="s">
        <v>442</v>
      </c>
      <c r="B93" s="50" t="s">
        <v>62</v>
      </c>
      <c r="C93" s="51" t="s">
        <v>443</v>
      </c>
      <c r="D93" s="50" t="s">
        <v>444</v>
      </c>
      <c r="E93" s="52">
        <v>44546.80327546297</v>
      </c>
      <c r="F93" s="50"/>
      <c r="G93" s="50"/>
      <c r="H93" s="50"/>
      <c r="I93" s="50"/>
      <c r="J93" s="50" t="s">
        <v>65</v>
      </c>
      <c r="K93" s="50"/>
      <c r="L93" s="53" t="s">
        <v>84</v>
      </c>
      <c r="M93" s="55" t="s">
        <v>67</v>
      </c>
      <c r="N93" s="50">
        <v>4066.0</v>
      </c>
      <c r="O93" s="50">
        <v>3246.0</v>
      </c>
      <c r="P93" s="50" t="s">
        <v>68</v>
      </c>
      <c r="Q93" s="56" t="s">
        <v>445</v>
      </c>
      <c r="R93" s="53" t="s">
        <v>446</v>
      </c>
    </row>
    <row r="94">
      <c r="A94" s="54" t="s">
        <v>442</v>
      </c>
      <c r="B94" s="50" t="s">
        <v>62</v>
      </c>
      <c r="C94" s="51" t="s">
        <v>443</v>
      </c>
      <c r="D94" s="50" t="s">
        <v>444</v>
      </c>
      <c r="E94" s="52">
        <v>44546.80327546297</v>
      </c>
      <c r="F94" s="50"/>
      <c r="G94" s="50"/>
      <c r="H94" s="50"/>
      <c r="I94" s="50"/>
      <c r="J94" s="50" t="s">
        <v>65</v>
      </c>
      <c r="K94" s="50"/>
      <c r="L94" s="53" t="s">
        <v>84</v>
      </c>
      <c r="M94" s="55" t="s">
        <v>67</v>
      </c>
      <c r="N94" s="50">
        <v>4066.0</v>
      </c>
      <c r="O94" s="50">
        <v>3246.0</v>
      </c>
      <c r="P94" s="50" t="s">
        <v>68</v>
      </c>
      <c r="Q94" s="56" t="s">
        <v>445</v>
      </c>
      <c r="R94" s="53" t="s">
        <v>446</v>
      </c>
    </row>
    <row r="95">
      <c r="A95" s="54" t="s">
        <v>447</v>
      </c>
      <c r="B95" s="50" t="s">
        <v>288</v>
      </c>
      <c r="C95" s="51" t="s">
        <v>448</v>
      </c>
      <c r="D95" s="50" t="s">
        <v>449</v>
      </c>
      <c r="E95" s="52">
        <v>44546.73465277778</v>
      </c>
      <c r="F95" s="50"/>
      <c r="G95" s="50"/>
      <c r="H95" s="50"/>
      <c r="I95" s="50"/>
      <c r="J95" s="50" t="s">
        <v>291</v>
      </c>
      <c r="K95" s="50"/>
      <c r="L95" s="53" t="s">
        <v>66</v>
      </c>
      <c r="M95" s="55" t="s">
        <v>292</v>
      </c>
      <c r="N95" s="50">
        <v>1796.0</v>
      </c>
      <c r="O95" s="50">
        <v>1138.0</v>
      </c>
      <c r="P95" s="50" t="s">
        <v>293</v>
      </c>
      <c r="Q95" s="56" t="s">
        <v>450</v>
      </c>
      <c r="R95" s="53" t="s">
        <v>451</v>
      </c>
    </row>
    <row r="96">
      <c r="A96" s="54" t="s">
        <v>452</v>
      </c>
      <c r="B96" s="50" t="s">
        <v>372</v>
      </c>
      <c r="C96" s="51" t="s">
        <v>453</v>
      </c>
      <c r="D96" s="50" t="s">
        <v>454</v>
      </c>
      <c r="E96" s="52">
        <v>44546.604942129634</v>
      </c>
      <c r="F96" s="50"/>
      <c r="G96" s="50"/>
      <c r="H96" s="50"/>
      <c r="I96" s="50"/>
      <c r="J96" s="50" t="s">
        <v>375</v>
      </c>
      <c r="K96" s="50"/>
      <c r="L96" s="53" t="s">
        <v>84</v>
      </c>
      <c r="M96" s="55" t="s">
        <v>377</v>
      </c>
      <c r="N96" s="50">
        <v>2956.0</v>
      </c>
      <c r="O96" s="50">
        <v>2348.0</v>
      </c>
      <c r="P96" s="50" t="s">
        <v>378</v>
      </c>
      <c r="Q96" s="56" t="s">
        <v>455</v>
      </c>
      <c r="R96" s="53" t="s">
        <v>456</v>
      </c>
    </row>
    <row r="97">
      <c r="A97" s="54" t="s">
        <v>457</v>
      </c>
      <c r="B97" s="50" t="s">
        <v>169</v>
      </c>
      <c r="C97" s="51" t="s">
        <v>448</v>
      </c>
      <c r="D97" s="50" t="s">
        <v>458</v>
      </c>
      <c r="E97" s="52">
        <v>44546.60278935185</v>
      </c>
      <c r="F97" s="50"/>
      <c r="G97" s="50"/>
      <c r="H97" s="50"/>
      <c r="I97" s="50"/>
      <c r="J97" s="50" t="s">
        <v>171</v>
      </c>
      <c r="K97" s="50"/>
      <c r="L97" s="53" t="s">
        <v>56</v>
      </c>
      <c r="M97" s="55" t="s">
        <v>172</v>
      </c>
      <c r="N97" s="50">
        <v>6235.0</v>
      </c>
      <c r="O97" s="50">
        <v>6163.0</v>
      </c>
      <c r="P97" s="50" t="s">
        <v>173</v>
      </c>
      <c r="Q97" s="56" t="s">
        <v>459</v>
      </c>
      <c r="R97" s="53" t="s">
        <v>451</v>
      </c>
    </row>
    <row r="98">
      <c r="A98" s="54" t="s">
        <v>457</v>
      </c>
      <c r="B98" s="50" t="s">
        <v>169</v>
      </c>
      <c r="C98" s="51" t="s">
        <v>448</v>
      </c>
      <c r="D98" s="50" t="s">
        <v>458</v>
      </c>
      <c r="E98" s="52">
        <v>44546.60278935185</v>
      </c>
      <c r="F98" s="50"/>
      <c r="G98" s="50"/>
      <c r="H98" s="50"/>
      <c r="I98" s="50"/>
      <c r="J98" s="50" t="s">
        <v>171</v>
      </c>
      <c r="K98" s="50"/>
      <c r="L98" s="53" t="s">
        <v>56</v>
      </c>
      <c r="M98" s="55" t="s">
        <v>172</v>
      </c>
      <c r="N98" s="50">
        <v>6235.0</v>
      </c>
      <c r="O98" s="50">
        <v>6163.0</v>
      </c>
      <c r="P98" s="50" t="s">
        <v>173</v>
      </c>
      <c r="Q98" s="56" t="s">
        <v>459</v>
      </c>
      <c r="R98" s="53" t="s">
        <v>451</v>
      </c>
    </row>
    <row r="99">
      <c r="A99" s="54" t="s">
        <v>460</v>
      </c>
      <c r="B99" s="50" t="s">
        <v>433</v>
      </c>
      <c r="C99" s="51" t="s">
        <v>461</v>
      </c>
      <c r="D99" s="50" t="s">
        <v>462</v>
      </c>
      <c r="E99" s="52">
        <v>44545.86715277778</v>
      </c>
      <c r="F99" s="50"/>
      <c r="G99" s="50"/>
      <c r="H99" s="50"/>
      <c r="I99" s="50"/>
      <c r="J99" s="50" t="s">
        <v>435</v>
      </c>
      <c r="K99" s="50"/>
      <c r="L99" s="53" t="s">
        <v>66</v>
      </c>
      <c r="M99" s="55" t="s">
        <v>436</v>
      </c>
      <c r="N99" s="50">
        <v>548.0</v>
      </c>
      <c r="O99" s="50">
        <v>1783.0</v>
      </c>
      <c r="P99" s="50" t="s">
        <v>437</v>
      </c>
      <c r="Q99" s="56" t="s">
        <v>463</v>
      </c>
      <c r="R99" s="53" t="s">
        <v>464</v>
      </c>
    </row>
    <row r="100">
      <c r="A100" s="54" t="s">
        <v>465</v>
      </c>
      <c r="B100" s="50" t="s">
        <v>176</v>
      </c>
      <c r="C100" s="51" t="s">
        <v>466</v>
      </c>
      <c r="D100" s="50" t="s">
        <v>467</v>
      </c>
      <c r="E100" s="52">
        <v>44545.86681712963</v>
      </c>
      <c r="F100" s="50"/>
      <c r="G100" s="50"/>
      <c r="H100" s="50"/>
      <c r="I100" s="50"/>
      <c r="J100" s="50" t="s">
        <v>178</v>
      </c>
      <c r="K100" s="50"/>
      <c r="L100" s="53" t="s">
        <v>84</v>
      </c>
      <c r="M100" s="55" t="s">
        <v>179</v>
      </c>
      <c r="N100" s="50">
        <v>319.0</v>
      </c>
      <c r="O100" s="50">
        <v>287.0</v>
      </c>
      <c r="P100" s="50" t="s">
        <v>180</v>
      </c>
      <c r="Q100" s="56" t="s">
        <v>468</v>
      </c>
      <c r="R100" s="53" t="s">
        <v>469</v>
      </c>
    </row>
    <row r="101">
      <c r="A101" s="54" t="s">
        <v>470</v>
      </c>
      <c r="B101" s="50" t="s">
        <v>288</v>
      </c>
      <c r="C101" s="51" t="s">
        <v>471</v>
      </c>
      <c r="D101" s="50" t="s">
        <v>472</v>
      </c>
      <c r="E101" s="52">
        <v>44545.86394675926</v>
      </c>
      <c r="F101" s="50"/>
      <c r="G101" s="50"/>
      <c r="H101" s="50"/>
      <c r="I101" s="50"/>
      <c r="J101" s="50" t="s">
        <v>291</v>
      </c>
      <c r="K101" s="50"/>
      <c r="L101" s="53" t="s">
        <v>66</v>
      </c>
      <c r="M101" s="55" t="s">
        <v>292</v>
      </c>
      <c r="N101" s="50">
        <v>1795.0</v>
      </c>
      <c r="O101" s="50">
        <v>1137.0</v>
      </c>
      <c r="P101" s="50" t="s">
        <v>293</v>
      </c>
      <c r="Q101" s="56" t="s">
        <v>473</v>
      </c>
      <c r="R101" s="53" t="s">
        <v>474</v>
      </c>
    </row>
    <row r="102">
      <c r="A102" s="54" t="s">
        <v>475</v>
      </c>
      <c r="B102" s="50" t="s">
        <v>62</v>
      </c>
      <c r="C102" s="51" t="s">
        <v>476</v>
      </c>
      <c r="D102" s="50" t="s">
        <v>477</v>
      </c>
      <c r="E102" s="52">
        <v>44545.86321759259</v>
      </c>
      <c r="F102" s="50"/>
      <c r="G102" s="50"/>
      <c r="H102" s="50"/>
      <c r="I102" s="50"/>
      <c r="J102" s="50" t="s">
        <v>65</v>
      </c>
      <c r="K102" s="50"/>
      <c r="L102" s="53" t="s">
        <v>478</v>
      </c>
      <c r="M102" s="55" t="s">
        <v>67</v>
      </c>
      <c r="N102" s="50">
        <v>4066.0</v>
      </c>
      <c r="O102" s="50">
        <v>3246.0</v>
      </c>
      <c r="P102" s="50" t="s">
        <v>68</v>
      </c>
      <c r="Q102" s="56" t="s">
        <v>479</v>
      </c>
      <c r="R102" s="53" t="s">
        <v>480</v>
      </c>
    </row>
    <row r="103">
      <c r="A103" s="54" t="s">
        <v>481</v>
      </c>
      <c r="B103" s="50" t="s">
        <v>482</v>
      </c>
      <c r="C103" s="51" t="s">
        <v>471</v>
      </c>
      <c r="D103" s="50" t="s">
        <v>483</v>
      </c>
      <c r="E103" s="52">
        <v>44545.859872685185</v>
      </c>
      <c r="F103" s="50"/>
      <c r="G103" s="50"/>
      <c r="H103" s="50"/>
      <c r="I103" s="50"/>
      <c r="J103" s="50" t="s">
        <v>484</v>
      </c>
      <c r="K103" s="50"/>
      <c r="L103" s="53" t="s">
        <v>66</v>
      </c>
      <c r="M103" s="55" t="s">
        <v>485</v>
      </c>
      <c r="N103" s="50">
        <v>9792.0</v>
      </c>
      <c r="O103" s="50">
        <v>9356.0</v>
      </c>
      <c r="P103" s="50" t="s">
        <v>486</v>
      </c>
      <c r="Q103" s="56" t="s">
        <v>487</v>
      </c>
      <c r="R103" s="53" t="s">
        <v>474</v>
      </c>
    </row>
    <row r="104">
      <c r="A104" s="54" t="s">
        <v>488</v>
      </c>
      <c r="B104" s="50" t="s">
        <v>433</v>
      </c>
      <c r="C104" s="51" t="s">
        <v>471</v>
      </c>
      <c r="D104" s="50" t="s">
        <v>489</v>
      </c>
      <c r="E104" s="52">
        <v>44545.85885416667</v>
      </c>
      <c r="F104" s="50"/>
      <c r="G104" s="50"/>
      <c r="H104" s="50"/>
      <c r="I104" s="50"/>
      <c r="J104" s="50" t="s">
        <v>435</v>
      </c>
      <c r="K104" s="50"/>
      <c r="L104" s="53" t="s">
        <v>66</v>
      </c>
      <c r="M104" s="55" t="s">
        <v>436</v>
      </c>
      <c r="N104" s="50">
        <v>548.0</v>
      </c>
      <c r="O104" s="50">
        <v>1783.0</v>
      </c>
      <c r="P104" s="50" t="s">
        <v>437</v>
      </c>
      <c r="Q104" s="56" t="s">
        <v>490</v>
      </c>
      <c r="R104" s="53" t="s">
        <v>474</v>
      </c>
    </row>
    <row r="105">
      <c r="A105" s="54" t="s">
        <v>491</v>
      </c>
      <c r="B105" s="50" t="s">
        <v>62</v>
      </c>
      <c r="C105" s="51" t="s">
        <v>471</v>
      </c>
      <c r="D105" s="50" t="s">
        <v>492</v>
      </c>
      <c r="E105" s="52">
        <v>44545.85836805556</v>
      </c>
      <c r="F105" s="50"/>
      <c r="G105" s="50"/>
      <c r="H105" s="50"/>
      <c r="I105" s="50"/>
      <c r="J105" s="50" t="s">
        <v>65</v>
      </c>
      <c r="K105" s="50"/>
      <c r="L105" s="53" t="s">
        <v>478</v>
      </c>
      <c r="M105" s="55" t="s">
        <v>67</v>
      </c>
      <c r="N105" s="50">
        <v>4066.0</v>
      </c>
      <c r="O105" s="50">
        <v>3246.0</v>
      </c>
      <c r="P105" s="50" t="s">
        <v>68</v>
      </c>
      <c r="Q105" s="56" t="s">
        <v>493</v>
      </c>
      <c r="R105" s="53" t="s">
        <v>474</v>
      </c>
    </row>
    <row r="106">
      <c r="A106" s="54" t="s">
        <v>494</v>
      </c>
      <c r="B106" s="50" t="s">
        <v>495</v>
      </c>
      <c r="C106" s="51" t="s">
        <v>496</v>
      </c>
      <c r="D106" s="50" t="s">
        <v>497</v>
      </c>
      <c r="E106" s="52">
        <v>44545.85824074074</v>
      </c>
      <c r="F106" s="50"/>
      <c r="G106" s="50"/>
      <c r="H106" s="50" t="s">
        <v>498</v>
      </c>
      <c r="I106" s="50" t="s">
        <v>495</v>
      </c>
      <c r="J106" s="50" t="s">
        <v>498</v>
      </c>
      <c r="K106" s="50" t="s">
        <v>499</v>
      </c>
      <c r="L106" s="53" t="s">
        <v>56</v>
      </c>
      <c r="M106" s="55" t="s">
        <v>500</v>
      </c>
      <c r="N106" s="50">
        <v>8593.0</v>
      </c>
      <c r="O106" s="50">
        <v>8794.0</v>
      </c>
      <c r="P106" s="50" t="s">
        <v>501</v>
      </c>
      <c r="Q106" s="56" t="s">
        <v>502</v>
      </c>
      <c r="R106" s="53" t="s">
        <v>503</v>
      </c>
    </row>
    <row r="107">
      <c r="A107" s="54" t="s">
        <v>504</v>
      </c>
      <c r="B107" s="50" t="s">
        <v>100</v>
      </c>
      <c r="C107" s="51" t="s">
        <v>505</v>
      </c>
      <c r="D107" s="50" t="s">
        <v>506</v>
      </c>
      <c r="E107" s="52">
        <v>44545.85565972222</v>
      </c>
      <c r="F107" s="50"/>
      <c r="G107" s="50"/>
      <c r="H107" s="50"/>
      <c r="I107" s="50"/>
      <c r="J107" s="50" t="s">
        <v>103</v>
      </c>
      <c r="K107" s="50"/>
      <c r="L107" s="53" t="s">
        <v>66</v>
      </c>
      <c r="M107" s="55" t="s">
        <v>104</v>
      </c>
      <c r="N107" s="50">
        <v>2696.0</v>
      </c>
      <c r="O107" s="50">
        <v>2723.0</v>
      </c>
      <c r="P107" s="50" t="s">
        <v>105</v>
      </c>
      <c r="Q107" s="56" t="s">
        <v>507</v>
      </c>
      <c r="R107" s="53" t="s">
        <v>508</v>
      </c>
    </row>
    <row r="108">
      <c r="A108" s="54" t="s">
        <v>509</v>
      </c>
      <c r="B108" s="50" t="s">
        <v>176</v>
      </c>
      <c r="C108" s="51" t="s">
        <v>505</v>
      </c>
      <c r="D108" s="50" t="s">
        <v>510</v>
      </c>
      <c r="E108" s="52">
        <v>44545.85045138889</v>
      </c>
      <c r="F108" s="50"/>
      <c r="G108" s="50"/>
      <c r="H108" s="50"/>
      <c r="I108" s="50"/>
      <c r="J108" s="50" t="s">
        <v>178</v>
      </c>
      <c r="K108" s="50"/>
      <c r="L108" s="53" t="s">
        <v>84</v>
      </c>
      <c r="M108" s="55" t="s">
        <v>179</v>
      </c>
      <c r="N108" s="50">
        <v>319.0</v>
      </c>
      <c r="O108" s="50">
        <v>287.0</v>
      </c>
      <c r="P108" s="50" t="s">
        <v>180</v>
      </c>
      <c r="Q108" s="56" t="s">
        <v>511</v>
      </c>
      <c r="R108" s="53" t="s">
        <v>508</v>
      </c>
    </row>
    <row r="109">
      <c r="A109" s="54" t="s">
        <v>512</v>
      </c>
      <c r="B109" s="50" t="s">
        <v>288</v>
      </c>
      <c r="C109" s="51" t="s">
        <v>505</v>
      </c>
      <c r="D109" s="50" t="s">
        <v>513</v>
      </c>
      <c r="E109" s="52">
        <v>44545.84313657407</v>
      </c>
      <c r="F109" s="50"/>
      <c r="G109" s="50"/>
      <c r="H109" s="50"/>
      <c r="I109" s="50"/>
      <c r="J109" s="50" t="s">
        <v>291</v>
      </c>
      <c r="K109" s="50"/>
      <c r="L109" s="53" t="s">
        <v>66</v>
      </c>
      <c r="M109" s="55" t="s">
        <v>292</v>
      </c>
      <c r="N109" s="50">
        <v>1795.0</v>
      </c>
      <c r="O109" s="50">
        <v>1137.0</v>
      </c>
      <c r="P109" s="50" t="s">
        <v>293</v>
      </c>
      <c r="Q109" s="56" t="s">
        <v>514</v>
      </c>
      <c r="R109" s="53" t="s">
        <v>508</v>
      </c>
    </row>
    <row r="110">
      <c r="A110" s="54" t="s">
        <v>515</v>
      </c>
      <c r="B110" s="50" t="s">
        <v>62</v>
      </c>
      <c r="C110" s="51" t="s">
        <v>516</v>
      </c>
      <c r="D110" s="50" t="s">
        <v>517</v>
      </c>
      <c r="E110" s="52">
        <v>44545.84107638889</v>
      </c>
      <c r="F110" s="50"/>
      <c r="G110" s="50"/>
      <c r="H110" s="50"/>
      <c r="I110" s="50"/>
      <c r="J110" s="50" t="s">
        <v>65</v>
      </c>
      <c r="K110" s="50"/>
      <c r="L110" s="53" t="s">
        <v>478</v>
      </c>
      <c r="M110" s="55" t="s">
        <v>67</v>
      </c>
      <c r="N110" s="50">
        <v>4066.0</v>
      </c>
      <c r="O110" s="50">
        <v>3246.0</v>
      </c>
      <c r="P110" s="50" t="s">
        <v>68</v>
      </c>
      <c r="Q110" s="56" t="s">
        <v>518</v>
      </c>
      <c r="R110" s="53" t="s">
        <v>519</v>
      </c>
    </row>
    <row r="111">
      <c r="A111" s="54" t="s">
        <v>520</v>
      </c>
      <c r="B111" s="50" t="s">
        <v>433</v>
      </c>
      <c r="C111" s="51" t="s">
        <v>516</v>
      </c>
      <c r="D111" s="50" t="s">
        <v>521</v>
      </c>
      <c r="E111" s="52">
        <v>44545.84018518518</v>
      </c>
      <c r="F111" s="50"/>
      <c r="G111" s="50"/>
      <c r="H111" s="50"/>
      <c r="I111" s="50"/>
      <c r="J111" s="50" t="s">
        <v>435</v>
      </c>
      <c r="K111" s="50"/>
      <c r="L111" s="53" t="s">
        <v>66</v>
      </c>
      <c r="M111" s="55" t="s">
        <v>436</v>
      </c>
      <c r="N111" s="50">
        <v>548.0</v>
      </c>
      <c r="O111" s="50">
        <v>1783.0</v>
      </c>
      <c r="P111" s="50" t="s">
        <v>437</v>
      </c>
      <c r="Q111" s="56" t="s">
        <v>522</v>
      </c>
      <c r="R111" s="53" t="s">
        <v>519</v>
      </c>
    </row>
    <row r="112">
      <c r="A112" s="54" t="s">
        <v>523</v>
      </c>
      <c r="B112" s="50" t="s">
        <v>288</v>
      </c>
      <c r="C112" s="51" t="s">
        <v>524</v>
      </c>
      <c r="D112" s="50" t="s">
        <v>525</v>
      </c>
      <c r="E112" s="52">
        <v>44545.84001157407</v>
      </c>
      <c r="F112" s="50"/>
      <c r="G112" s="50"/>
      <c r="H112" s="50" t="s">
        <v>526</v>
      </c>
      <c r="I112" s="50" t="s">
        <v>527</v>
      </c>
      <c r="J112" s="50" t="s">
        <v>291</v>
      </c>
      <c r="K112" s="50" t="s">
        <v>528</v>
      </c>
      <c r="L112" s="53" t="s">
        <v>66</v>
      </c>
      <c r="M112" s="55" t="s">
        <v>292</v>
      </c>
      <c r="N112" s="50">
        <v>1795.0</v>
      </c>
      <c r="O112" s="50">
        <v>1137.0</v>
      </c>
      <c r="P112" s="50" t="s">
        <v>293</v>
      </c>
      <c r="Q112" s="56" t="s">
        <v>529</v>
      </c>
      <c r="R112" s="53" t="s">
        <v>530</v>
      </c>
    </row>
    <row r="113">
      <c r="A113" s="54" t="s">
        <v>531</v>
      </c>
      <c r="B113" s="50" t="s">
        <v>433</v>
      </c>
      <c r="C113" s="51" t="s">
        <v>532</v>
      </c>
      <c r="D113" s="50" t="s">
        <v>533</v>
      </c>
      <c r="E113" s="52">
        <v>44545.83936342593</v>
      </c>
      <c r="F113" s="50"/>
      <c r="G113" s="50"/>
      <c r="H113" s="50"/>
      <c r="I113" s="50"/>
      <c r="J113" s="50" t="s">
        <v>435</v>
      </c>
      <c r="K113" s="50"/>
      <c r="L113" s="53" t="s">
        <v>66</v>
      </c>
      <c r="M113" s="55" t="s">
        <v>436</v>
      </c>
      <c r="N113" s="50">
        <v>548.0</v>
      </c>
      <c r="O113" s="50">
        <v>1783.0</v>
      </c>
      <c r="P113" s="50" t="s">
        <v>437</v>
      </c>
      <c r="Q113" s="56" t="s">
        <v>534</v>
      </c>
      <c r="R113" s="53" t="s">
        <v>535</v>
      </c>
    </row>
    <row r="114">
      <c r="A114" s="54" t="s">
        <v>536</v>
      </c>
      <c r="B114" s="50" t="s">
        <v>152</v>
      </c>
      <c r="C114" s="51" t="s">
        <v>537</v>
      </c>
      <c r="D114" s="50" t="s">
        <v>538</v>
      </c>
      <c r="E114" s="52">
        <v>44545.83869212963</v>
      </c>
      <c r="F114" s="50"/>
      <c r="G114" s="50"/>
      <c r="H114" s="50" t="s">
        <v>539</v>
      </c>
      <c r="I114" s="50" t="s">
        <v>540</v>
      </c>
      <c r="J114" s="50" t="s">
        <v>155</v>
      </c>
      <c r="K114" s="50" t="s">
        <v>541</v>
      </c>
      <c r="L114" s="53" t="s">
        <v>56</v>
      </c>
      <c r="M114" s="55" t="s">
        <v>157</v>
      </c>
      <c r="N114" s="50">
        <v>2757.0</v>
      </c>
      <c r="O114" s="50">
        <v>2481.0</v>
      </c>
      <c r="P114" s="50"/>
      <c r="Q114" s="56" t="s">
        <v>542</v>
      </c>
      <c r="R114" s="53" t="s">
        <v>543</v>
      </c>
    </row>
    <row r="115">
      <c r="A115" s="54" t="s">
        <v>544</v>
      </c>
      <c r="B115" s="50" t="s">
        <v>433</v>
      </c>
      <c r="C115" s="51" t="s">
        <v>545</v>
      </c>
      <c r="D115" s="50" t="s">
        <v>546</v>
      </c>
      <c r="E115" s="52">
        <v>44545.83770833333</v>
      </c>
      <c r="F115" s="50"/>
      <c r="G115" s="50"/>
      <c r="H115" s="50"/>
      <c r="I115" s="50"/>
      <c r="J115" s="50" t="s">
        <v>435</v>
      </c>
      <c r="K115" s="50"/>
      <c r="L115" s="53" t="s">
        <v>66</v>
      </c>
      <c r="M115" s="55" t="s">
        <v>436</v>
      </c>
      <c r="N115" s="50">
        <v>548.0</v>
      </c>
      <c r="O115" s="50">
        <v>1783.0</v>
      </c>
      <c r="P115" s="50" t="s">
        <v>437</v>
      </c>
      <c r="Q115" s="56" t="s">
        <v>547</v>
      </c>
      <c r="R115" s="53" t="s">
        <v>548</v>
      </c>
    </row>
    <row r="116">
      <c r="A116" s="54" t="s">
        <v>549</v>
      </c>
      <c r="B116" s="50" t="s">
        <v>433</v>
      </c>
      <c r="C116" s="51" t="s">
        <v>505</v>
      </c>
      <c r="D116" s="50" t="s">
        <v>550</v>
      </c>
      <c r="E116" s="52">
        <v>44545.837129629625</v>
      </c>
      <c r="F116" s="50"/>
      <c r="G116" s="50"/>
      <c r="H116" s="50"/>
      <c r="I116" s="50"/>
      <c r="J116" s="50" t="s">
        <v>435</v>
      </c>
      <c r="K116" s="50"/>
      <c r="L116" s="53" t="s">
        <v>66</v>
      </c>
      <c r="M116" s="55" t="s">
        <v>436</v>
      </c>
      <c r="N116" s="50">
        <v>548.0</v>
      </c>
      <c r="O116" s="50">
        <v>1783.0</v>
      </c>
      <c r="P116" s="50" t="s">
        <v>437</v>
      </c>
      <c r="Q116" s="56" t="s">
        <v>551</v>
      </c>
      <c r="R116" s="53" t="s">
        <v>508</v>
      </c>
    </row>
    <row r="117">
      <c r="A117" s="54" t="s">
        <v>552</v>
      </c>
      <c r="B117" s="50" t="s">
        <v>152</v>
      </c>
      <c r="C117" s="51" t="s">
        <v>553</v>
      </c>
      <c r="D117" s="50" t="s">
        <v>554</v>
      </c>
      <c r="E117" s="52">
        <v>44545.83561342592</v>
      </c>
      <c r="F117" s="50"/>
      <c r="G117" s="50"/>
      <c r="H117" s="50" t="s">
        <v>555</v>
      </c>
      <c r="I117" s="50" t="s">
        <v>556</v>
      </c>
      <c r="J117" s="50" t="s">
        <v>155</v>
      </c>
      <c r="K117" s="50" t="s">
        <v>557</v>
      </c>
      <c r="L117" s="53" t="s">
        <v>56</v>
      </c>
      <c r="M117" s="55" t="s">
        <v>157</v>
      </c>
      <c r="N117" s="50">
        <v>2757.0</v>
      </c>
      <c r="O117" s="50">
        <v>2481.0</v>
      </c>
      <c r="P117" s="50"/>
      <c r="Q117" s="56" t="s">
        <v>558</v>
      </c>
      <c r="R117" s="53" t="s">
        <v>559</v>
      </c>
    </row>
    <row r="118">
      <c r="A118" s="54" t="s">
        <v>552</v>
      </c>
      <c r="B118" s="50" t="s">
        <v>152</v>
      </c>
      <c r="C118" s="51" t="s">
        <v>553</v>
      </c>
      <c r="D118" s="50" t="s">
        <v>554</v>
      </c>
      <c r="E118" s="52">
        <v>44545.83561342592</v>
      </c>
      <c r="F118" s="50"/>
      <c r="G118" s="50"/>
      <c r="H118" s="50" t="s">
        <v>555</v>
      </c>
      <c r="I118" s="50" t="s">
        <v>556</v>
      </c>
      <c r="J118" s="50" t="s">
        <v>155</v>
      </c>
      <c r="K118" s="50" t="s">
        <v>557</v>
      </c>
      <c r="L118" s="53" t="s">
        <v>56</v>
      </c>
      <c r="M118" s="55" t="s">
        <v>157</v>
      </c>
      <c r="N118" s="50">
        <v>2757.0</v>
      </c>
      <c r="O118" s="50">
        <v>2481.0</v>
      </c>
      <c r="P118" s="50"/>
      <c r="Q118" s="56" t="s">
        <v>558</v>
      </c>
      <c r="R118" s="53" t="s">
        <v>559</v>
      </c>
    </row>
    <row r="119">
      <c r="A119" s="54" t="s">
        <v>560</v>
      </c>
      <c r="B119" s="50" t="s">
        <v>561</v>
      </c>
      <c r="C119" s="51" t="s">
        <v>562</v>
      </c>
      <c r="D119" s="50" t="s">
        <v>563</v>
      </c>
      <c r="E119" s="52">
        <v>44545.8049537037</v>
      </c>
      <c r="F119" s="50"/>
      <c r="G119" s="50"/>
      <c r="H119" s="50"/>
      <c r="I119" s="50"/>
      <c r="J119" s="50" t="s">
        <v>564</v>
      </c>
      <c r="K119" s="50"/>
      <c r="L119" s="53" t="s">
        <v>56</v>
      </c>
      <c r="M119" s="55" t="s">
        <v>565</v>
      </c>
      <c r="N119" s="50">
        <v>903.0</v>
      </c>
      <c r="O119" s="50">
        <v>1493.0</v>
      </c>
      <c r="P119" s="50" t="s">
        <v>566</v>
      </c>
      <c r="Q119" s="56" t="s">
        <v>567</v>
      </c>
      <c r="R119" s="53" t="s">
        <v>568</v>
      </c>
    </row>
    <row r="120">
      <c r="A120" s="54" t="s">
        <v>569</v>
      </c>
      <c r="B120" s="50" t="s">
        <v>570</v>
      </c>
      <c r="C120" s="51" t="s">
        <v>448</v>
      </c>
      <c r="D120" s="50" t="s">
        <v>571</v>
      </c>
      <c r="E120" s="52">
        <v>44545.6300462963</v>
      </c>
      <c r="F120" s="50"/>
      <c r="G120" s="50"/>
      <c r="H120" s="50"/>
      <c r="I120" s="50"/>
      <c r="J120" s="50" t="s">
        <v>572</v>
      </c>
      <c r="K120" s="50"/>
      <c r="L120" s="53" t="s">
        <v>56</v>
      </c>
      <c r="M120" s="55" t="s">
        <v>573</v>
      </c>
      <c r="N120" s="50">
        <v>153.0</v>
      </c>
      <c r="O120" s="50">
        <v>65.0</v>
      </c>
      <c r="P120" s="50" t="s">
        <v>574</v>
      </c>
      <c r="Q120" s="56" t="s">
        <v>575</v>
      </c>
      <c r="R120" s="53" t="s">
        <v>451</v>
      </c>
    </row>
    <row r="121">
      <c r="A121" s="54" t="s">
        <v>576</v>
      </c>
      <c r="B121" s="50" t="s">
        <v>288</v>
      </c>
      <c r="C121" s="51" t="s">
        <v>577</v>
      </c>
      <c r="D121" s="50" t="s">
        <v>578</v>
      </c>
      <c r="E121" s="52">
        <v>44545.514560185184</v>
      </c>
      <c r="F121" s="50"/>
      <c r="G121" s="50"/>
      <c r="H121" s="50"/>
      <c r="I121" s="50"/>
      <c r="J121" s="50" t="s">
        <v>291</v>
      </c>
      <c r="K121" s="50"/>
      <c r="L121" s="53" t="s">
        <v>84</v>
      </c>
      <c r="M121" s="55" t="s">
        <v>292</v>
      </c>
      <c r="N121" s="50">
        <v>1793.0</v>
      </c>
      <c r="O121" s="50">
        <v>1137.0</v>
      </c>
      <c r="P121" s="50" t="s">
        <v>293</v>
      </c>
      <c r="Q121" s="56" t="s">
        <v>579</v>
      </c>
      <c r="R121" s="53" t="s">
        <v>580</v>
      </c>
    </row>
    <row r="122">
      <c r="A122" s="54" t="s">
        <v>581</v>
      </c>
      <c r="B122" s="50" t="s">
        <v>390</v>
      </c>
      <c r="C122" s="51" t="s">
        <v>582</v>
      </c>
      <c r="D122" s="50" t="s">
        <v>583</v>
      </c>
      <c r="E122" s="52">
        <v>44545.50475694444</v>
      </c>
      <c r="F122" s="50"/>
      <c r="G122" s="50"/>
      <c r="H122" s="50" t="s">
        <v>178</v>
      </c>
      <c r="I122" s="50" t="s">
        <v>176</v>
      </c>
      <c r="J122" s="50" t="s">
        <v>392</v>
      </c>
      <c r="K122" s="50" t="s">
        <v>584</v>
      </c>
      <c r="L122" s="53" t="s">
        <v>66</v>
      </c>
      <c r="M122" s="55" t="s">
        <v>393</v>
      </c>
      <c r="N122" s="50">
        <v>2393.0</v>
      </c>
      <c r="O122" s="50">
        <v>2360.0</v>
      </c>
      <c r="P122" s="50" t="s">
        <v>394</v>
      </c>
      <c r="Q122" s="56" t="s">
        <v>585</v>
      </c>
      <c r="R122" s="53" t="s">
        <v>586</v>
      </c>
    </row>
    <row r="123">
      <c r="A123" s="54" t="s">
        <v>581</v>
      </c>
      <c r="B123" s="50" t="s">
        <v>390</v>
      </c>
      <c r="C123" s="51" t="s">
        <v>582</v>
      </c>
      <c r="D123" s="50" t="s">
        <v>583</v>
      </c>
      <c r="E123" s="52">
        <v>44545.50475694444</v>
      </c>
      <c r="F123" s="50"/>
      <c r="G123" s="50"/>
      <c r="H123" s="50" t="s">
        <v>178</v>
      </c>
      <c r="I123" s="50" t="s">
        <v>176</v>
      </c>
      <c r="J123" s="50" t="s">
        <v>392</v>
      </c>
      <c r="K123" s="50" t="s">
        <v>584</v>
      </c>
      <c r="L123" s="53" t="s">
        <v>66</v>
      </c>
      <c r="M123" s="55" t="s">
        <v>393</v>
      </c>
      <c r="N123" s="50">
        <v>2393.0</v>
      </c>
      <c r="O123" s="50">
        <v>2360.0</v>
      </c>
      <c r="P123" s="50" t="s">
        <v>394</v>
      </c>
      <c r="Q123" s="56" t="s">
        <v>585</v>
      </c>
      <c r="R123" s="53" t="s">
        <v>586</v>
      </c>
    </row>
    <row r="124">
      <c r="A124" s="54" t="s">
        <v>587</v>
      </c>
      <c r="B124" s="50" t="s">
        <v>588</v>
      </c>
      <c r="C124" s="51" t="s">
        <v>545</v>
      </c>
      <c r="D124" s="50" t="s">
        <v>589</v>
      </c>
      <c r="E124" s="52">
        <v>44545.485925925925</v>
      </c>
      <c r="F124" s="50"/>
      <c r="G124" s="50"/>
      <c r="H124" s="50"/>
      <c r="I124" s="50"/>
      <c r="J124" s="50" t="s">
        <v>590</v>
      </c>
      <c r="K124" s="50"/>
      <c r="L124" s="53" t="s">
        <v>478</v>
      </c>
      <c r="M124" s="55" t="s">
        <v>591</v>
      </c>
      <c r="N124" s="50">
        <v>282.0</v>
      </c>
      <c r="O124" s="50">
        <v>365.0</v>
      </c>
      <c r="P124" s="50"/>
      <c r="Q124" s="56" t="s">
        <v>592</v>
      </c>
      <c r="R124" s="53" t="s">
        <v>548</v>
      </c>
    </row>
    <row r="125">
      <c r="A125" s="54" t="s">
        <v>593</v>
      </c>
      <c r="B125" s="50" t="s">
        <v>594</v>
      </c>
      <c r="C125" s="51" t="s">
        <v>595</v>
      </c>
      <c r="D125" s="50" t="s">
        <v>596</v>
      </c>
      <c r="E125" s="52">
        <v>44545.36381944444</v>
      </c>
      <c r="F125" s="50"/>
      <c r="G125" s="50"/>
      <c r="H125" s="50"/>
      <c r="I125" s="50"/>
      <c r="J125" s="50" t="s">
        <v>597</v>
      </c>
      <c r="K125" s="50"/>
      <c r="L125" s="53" t="s">
        <v>66</v>
      </c>
      <c r="M125" s="55" t="s">
        <v>598</v>
      </c>
      <c r="N125" s="50">
        <v>1184.0</v>
      </c>
      <c r="O125" s="50">
        <v>308.0</v>
      </c>
      <c r="P125" s="50"/>
      <c r="Q125" s="56" t="s">
        <v>599</v>
      </c>
      <c r="R125" s="53" t="s">
        <v>600</v>
      </c>
    </row>
    <row r="126">
      <c r="A126" s="54" t="s">
        <v>601</v>
      </c>
      <c r="B126" s="50" t="s">
        <v>77</v>
      </c>
      <c r="C126" s="51" t="s">
        <v>602</v>
      </c>
      <c r="D126" s="50" t="s">
        <v>603</v>
      </c>
      <c r="E126" s="52">
        <v>44545.32414351852</v>
      </c>
      <c r="F126" s="50"/>
      <c r="G126" s="50"/>
      <c r="H126" s="50"/>
      <c r="I126" s="50"/>
      <c r="J126" s="50" t="s">
        <v>82</v>
      </c>
      <c r="K126" s="50"/>
      <c r="L126" s="53" t="s">
        <v>66</v>
      </c>
      <c r="M126" s="55" t="s">
        <v>85</v>
      </c>
      <c r="N126" s="50">
        <v>1991.0</v>
      </c>
      <c r="O126" s="50">
        <v>1825.0</v>
      </c>
      <c r="P126" s="50" t="s">
        <v>86</v>
      </c>
      <c r="Q126" s="56" t="s">
        <v>604</v>
      </c>
      <c r="R126" s="53" t="s">
        <v>605</v>
      </c>
    </row>
    <row r="127">
      <c r="A127" s="54" t="s">
        <v>606</v>
      </c>
      <c r="B127" s="50" t="s">
        <v>77</v>
      </c>
      <c r="C127" s="51" t="s">
        <v>607</v>
      </c>
      <c r="D127" s="50" t="s">
        <v>608</v>
      </c>
      <c r="E127" s="52">
        <v>44545.32399305556</v>
      </c>
      <c r="F127" s="50"/>
      <c r="G127" s="50"/>
      <c r="H127" s="50"/>
      <c r="I127" s="50"/>
      <c r="J127" s="50" t="s">
        <v>82</v>
      </c>
      <c r="K127" s="50"/>
      <c r="L127" s="53" t="s">
        <v>66</v>
      </c>
      <c r="M127" s="55" t="s">
        <v>85</v>
      </c>
      <c r="N127" s="50">
        <v>1991.0</v>
      </c>
      <c r="O127" s="50">
        <v>1825.0</v>
      </c>
      <c r="P127" s="50" t="s">
        <v>86</v>
      </c>
      <c r="Q127" s="56" t="s">
        <v>609</v>
      </c>
      <c r="R127" s="53" t="s">
        <v>610</v>
      </c>
    </row>
    <row r="128">
      <c r="A128" s="54" t="s">
        <v>611</v>
      </c>
      <c r="B128" s="50" t="s">
        <v>77</v>
      </c>
      <c r="C128" s="51" t="s">
        <v>612</v>
      </c>
      <c r="D128" s="50" t="s">
        <v>613</v>
      </c>
      <c r="E128" s="52">
        <v>44545.32372685186</v>
      </c>
      <c r="F128" s="50"/>
      <c r="G128" s="50"/>
      <c r="H128" s="50"/>
      <c r="I128" s="50"/>
      <c r="J128" s="50" t="s">
        <v>82</v>
      </c>
      <c r="K128" s="50"/>
      <c r="L128" s="53" t="s">
        <v>66</v>
      </c>
      <c r="M128" s="55" t="s">
        <v>85</v>
      </c>
      <c r="N128" s="50">
        <v>1991.0</v>
      </c>
      <c r="O128" s="50">
        <v>1825.0</v>
      </c>
      <c r="P128" s="50" t="s">
        <v>86</v>
      </c>
      <c r="Q128" s="56" t="s">
        <v>614</v>
      </c>
      <c r="R128" s="53" t="s">
        <v>615</v>
      </c>
    </row>
    <row r="129">
      <c r="A129" s="54" t="s">
        <v>616</v>
      </c>
      <c r="B129" s="50" t="s">
        <v>77</v>
      </c>
      <c r="C129" s="51" t="s">
        <v>617</v>
      </c>
      <c r="D129" s="50" t="s">
        <v>618</v>
      </c>
      <c r="E129" s="52">
        <v>44545.32344907407</v>
      </c>
      <c r="F129" s="50"/>
      <c r="G129" s="50"/>
      <c r="H129" s="50"/>
      <c r="I129" s="50"/>
      <c r="J129" s="50" t="s">
        <v>82</v>
      </c>
      <c r="K129" s="50"/>
      <c r="L129" s="53" t="s">
        <v>66</v>
      </c>
      <c r="M129" s="55" t="s">
        <v>85</v>
      </c>
      <c r="N129" s="50">
        <v>1991.0</v>
      </c>
      <c r="O129" s="50">
        <v>1825.0</v>
      </c>
      <c r="P129" s="50" t="s">
        <v>86</v>
      </c>
      <c r="Q129" s="56" t="s">
        <v>619</v>
      </c>
      <c r="R129" s="53" t="s">
        <v>620</v>
      </c>
    </row>
    <row r="130">
      <c r="A130" s="54" t="s">
        <v>621</v>
      </c>
      <c r="B130" s="50" t="s">
        <v>77</v>
      </c>
      <c r="C130" s="51" t="s">
        <v>622</v>
      </c>
      <c r="D130" s="50" t="s">
        <v>623</v>
      </c>
      <c r="E130" s="52">
        <v>44545.32314814815</v>
      </c>
      <c r="F130" s="50"/>
      <c r="G130" s="50"/>
      <c r="H130" s="50"/>
      <c r="I130" s="50"/>
      <c r="J130" s="50" t="s">
        <v>82</v>
      </c>
      <c r="K130" s="50"/>
      <c r="L130" s="53" t="s">
        <v>66</v>
      </c>
      <c r="M130" s="55" t="s">
        <v>85</v>
      </c>
      <c r="N130" s="50">
        <v>1991.0</v>
      </c>
      <c r="O130" s="50">
        <v>1825.0</v>
      </c>
      <c r="P130" s="50" t="s">
        <v>86</v>
      </c>
      <c r="Q130" s="56" t="s">
        <v>624</v>
      </c>
      <c r="R130" s="53" t="s">
        <v>625</v>
      </c>
    </row>
    <row r="131">
      <c r="A131" s="54" t="s">
        <v>626</v>
      </c>
      <c r="B131" s="50" t="s">
        <v>77</v>
      </c>
      <c r="C131" s="51" t="s">
        <v>627</v>
      </c>
      <c r="D131" s="50" t="s">
        <v>628</v>
      </c>
      <c r="E131" s="52">
        <v>44545.32252314815</v>
      </c>
      <c r="F131" s="50"/>
      <c r="G131" s="50"/>
      <c r="H131" s="50" t="s">
        <v>178</v>
      </c>
      <c r="I131" s="50" t="s">
        <v>176</v>
      </c>
      <c r="J131" s="50" t="s">
        <v>82</v>
      </c>
      <c r="K131" s="50" t="s">
        <v>629</v>
      </c>
      <c r="L131" s="53" t="s">
        <v>66</v>
      </c>
      <c r="M131" s="55" t="s">
        <v>85</v>
      </c>
      <c r="N131" s="50">
        <v>1991.0</v>
      </c>
      <c r="O131" s="50">
        <v>1825.0</v>
      </c>
      <c r="P131" s="50" t="s">
        <v>86</v>
      </c>
      <c r="Q131" s="56" t="s">
        <v>630</v>
      </c>
      <c r="R131" s="53" t="s">
        <v>631</v>
      </c>
    </row>
    <row r="132">
      <c r="A132" s="54" t="s">
        <v>632</v>
      </c>
      <c r="B132" s="50" t="s">
        <v>633</v>
      </c>
      <c r="C132" s="51" t="s">
        <v>562</v>
      </c>
      <c r="D132" s="50" t="s">
        <v>634</v>
      </c>
      <c r="E132" s="52">
        <v>44545.319236111114</v>
      </c>
      <c r="F132" s="50"/>
      <c r="G132" s="50"/>
      <c r="H132" s="50"/>
      <c r="I132" s="50"/>
      <c r="J132" s="50" t="s">
        <v>635</v>
      </c>
      <c r="K132" s="50"/>
      <c r="L132" s="53" t="s">
        <v>66</v>
      </c>
      <c r="M132" s="55" t="s">
        <v>636</v>
      </c>
      <c r="N132" s="50">
        <v>6719.0</v>
      </c>
      <c r="O132" s="50">
        <v>3120.0</v>
      </c>
      <c r="P132" s="50" t="s">
        <v>637</v>
      </c>
      <c r="Q132" s="56" t="s">
        <v>638</v>
      </c>
      <c r="R132" s="53" t="s">
        <v>568</v>
      </c>
    </row>
    <row r="133">
      <c r="A133" s="54" t="s">
        <v>639</v>
      </c>
      <c r="B133" s="50" t="s">
        <v>640</v>
      </c>
      <c r="C133" s="51" t="s">
        <v>562</v>
      </c>
      <c r="D133" s="50" t="s">
        <v>641</v>
      </c>
      <c r="E133" s="52">
        <v>44545.31738425926</v>
      </c>
      <c r="F133" s="50"/>
      <c r="G133" s="50"/>
      <c r="H133" s="50"/>
      <c r="I133" s="50"/>
      <c r="J133" s="50" t="s">
        <v>642</v>
      </c>
      <c r="K133" s="50"/>
      <c r="L133" s="53" t="s">
        <v>66</v>
      </c>
      <c r="M133" s="55" t="s">
        <v>643</v>
      </c>
      <c r="N133" s="50">
        <v>110.0</v>
      </c>
      <c r="O133" s="50">
        <v>121.0</v>
      </c>
      <c r="P133" s="50" t="s">
        <v>644</v>
      </c>
      <c r="Q133" s="56" t="s">
        <v>645</v>
      </c>
      <c r="R133" s="53" t="s">
        <v>568</v>
      </c>
    </row>
    <row r="134">
      <c r="A134" s="54" t="s">
        <v>646</v>
      </c>
      <c r="B134" s="50" t="s">
        <v>288</v>
      </c>
      <c r="C134" s="51" t="s">
        <v>647</v>
      </c>
      <c r="D134" s="50" t="s">
        <v>648</v>
      </c>
      <c r="E134" s="52">
        <v>44545.30835648148</v>
      </c>
      <c r="F134" s="50"/>
      <c r="G134" s="50"/>
      <c r="H134" s="50" t="s">
        <v>649</v>
      </c>
      <c r="I134" s="50" t="s">
        <v>650</v>
      </c>
      <c r="J134" s="50" t="s">
        <v>291</v>
      </c>
      <c r="K134" s="50" t="s">
        <v>651</v>
      </c>
      <c r="L134" s="53" t="s">
        <v>66</v>
      </c>
      <c r="M134" s="55" t="s">
        <v>292</v>
      </c>
      <c r="N134" s="50">
        <v>1793.0</v>
      </c>
      <c r="O134" s="50">
        <v>1137.0</v>
      </c>
      <c r="P134" s="50" t="s">
        <v>293</v>
      </c>
      <c r="Q134" s="56" t="s">
        <v>652</v>
      </c>
      <c r="R134" s="53" t="s">
        <v>653</v>
      </c>
    </row>
    <row r="135">
      <c r="A135" s="54" t="s">
        <v>654</v>
      </c>
      <c r="B135" s="50" t="s">
        <v>655</v>
      </c>
      <c r="C135" s="51" t="s">
        <v>656</v>
      </c>
      <c r="D135" s="50" t="s">
        <v>657</v>
      </c>
      <c r="E135" s="52">
        <v>44545.30741898148</v>
      </c>
      <c r="F135" s="50"/>
      <c r="G135" s="50"/>
      <c r="H135" s="50"/>
      <c r="I135" s="50"/>
      <c r="J135" s="50" t="s">
        <v>658</v>
      </c>
      <c r="K135" s="50"/>
      <c r="L135" s="53" t="s">
        <v>66</v>
      </c>
      <c r="M135" s="55" t="s">
        <v>659</v>
      </c>
      <c r="N135" s="50">
        <v>264.0</v>
      </c>
      <c r="O135" s="50">
        <v>903.0</v>
      </c>
      <c r="P135" s="50" t="s">
        <v>660</v>
      </c>
      <c r="Q135" s="56" t="s">
        <v>661</v>
      </c>
      <c r="R135" s="53" t="s">
        <v>662</v>
      </c>
    </row>
    <row r="136">
      <c r="A136" s="54" t="s">
        <v>654</v>
      </c>
      <c r="B136" s="50" t="s">
        <v>655</v>
      </c>
      <c r="C136" s="51" t="s">
        <v>656</v>
      </c>
      <c r="D136" s="50" t="s">
        <v>657</v>
      </c>
      <c r="E136" s="52">
        <v>44545.30741898148</v>
      </c>
      <c r="F136" s="50"/>
      <c r="G136" s="50"/>
      <c r="H136" s="50"/>
      <c r="I136" s="50"/>
      <c r="J136" s="50" t="s">
        <v>658</v>
      </c>
      <c r="K136" s="50"/>
      <c r="L136" s="53" t="s">
        <v>66</v>
      </c>
      <c r="M136" s="55" t="s">
        <v>659</v>
      </c>
      <c r="N136" s="50">
        <v>264.0</v>
      </c>
      <c r="O136" s="50">
        <v>903.0</v>
      </c>
      <c r="P136" s="50" t="s">
        <v>660</v>
      </c>
      <c r="Q136" s="56" t="s">
        <v>661</v>
      </c>
      <c r="R136" s="53" t="s">
        <v>662</v>
      </c>
    </row>
    <row r="137">
      <c r="A137" s="54" t="s">
        <v>663</v>
      </c>
      <c r="B137" s="50" t="s">
        <v>664</v>
      </c>
      <c r="C137" s="51" t="s">
        <v>665</v>
      </c>
      <c r="D137" s="50" t="s">
        <v>666</v>
      </c>
      <c r="E137" s="52">
        <v>44545.28363425926</v>
      </c>
      <c r="F137" s="50"/>
      <c r="G137" s="50"/>
      <c r="H137" s="50"/>
      <c r="I137" s="50"/>
      <c r="J137" s="50" t="s">
        <v>667</v>
      </c>
      <c r="K137" s="50"/>
      <c r="L137" s="53" t="s">
        <v>196</v>
      </c>
      <c r="M137" s="55" t="s">
        <v>668</v>
      </c>
      <c r="N137" s="50">
        <v>959.0</v>
      </c>
      <c r="O137" s="50">
        <v>3249.0</v>
      </c>
      <c r="P137" s="50" t="s">
        <v>669</v>
      </c>
      <c r="Q137" s="56" t="s">
        <v>670</v>
      </c>
      <c r="R137" s="53" t="s">
        <v>671</v>
      </c>
    </row>
    <row r="138">
      <c r="A138" s="54" t="s">
        <v>672</v>
      </c>
      <c r="B138" s="50" t="s">
        <v>433</v>
      </c>
      <c r="C138" s="51" t="s">
        <v>453</v>
      </c>
      <c r="D138" s="50" t="s">
        <v>673</v>
      </c>
      <c r="E138" s="52">
        <v>44545.26002314815</v>
      </c>
      <c r="F138" s="50"/>
      <c r="G138" s="50"/>
      <c r="H138" s="50"/>
      <c r="I138" s="50"/>
      <c r="J138" s="50" t="s">
        <v>435</v>
      </c>
      <c r="K138" s="50"/>
      <c r="L138" s="53" t="s">
        <v>66</v>
      </c>
      <c r="M138" s="55" t="s">
        <v>436</v>
      </c>
      <c r="N138" s="50">
        <v>546.0</v>
      </c>
      <c r="O138" s="50">
        <v>1780.0</v>
      </c>
      <c r="P138" s="50" t="s">
        <v>437</v>
      </c>
      <c r="Q138" s="56" t="s">
        <v>674</v>
      </c>
      <c r="R138" s="53" t="s">
        <v>456</v>
      </c>
    </row>
    <row r="139">
      <c r="A139" s="54" t="s">
        <v>675</v>
      </c>
      <c r="B139" s="50" t="s">
        <v>433</v>
      </c>
      <c r="C139" s="51" t="s">
        <v>476</v>
      </c>
      <c r="D139" s="50" t="s">
        <v>676</v>
      </c>
      <c r="E139" s="52">
        <v>44545.259826388894</v>
      </c>
      <c r="F139" s="50"/>
      <c r="G139" s="50"/>
      <c r="H139" s="50"/>
      <c r="I139" s="50"/>
      <c r="J139" s="50" t="s">
        <v>435</v>
      </c>
      <c r="K139" s="50"/>
      <c r="L139" s="53" t="s">
        <v>66</v>
      </c>
      <c r="M139" s="55" t="s">
        <v>436</v>
      </c>
      <c r="N139" s="50">
        <v>546.0</v>
      </c>
      <c r="O139" s="50">
        <v>1780.0</v>
      </c>
      <c r="P139" s="50" t="s">
        <v>437</v>
      </c>
      <c r="Q139" s="56" t="s">
        <v>677</v>
      </c>
      <c r="R139" s="53" t="s">
        <v>480</v>
      </c>
    </row>
    <row r="140">
      <c r="A140" s="54" t="s">
        <v>678</v>
      </c>
      <c r="B140" s="50" t="s">
        <v>433</v>
      </c>
      <c r="C140" s="51" t="s">
        <v>679</v>
      </c>
      <c r="D140" s="50" t="s">
        <v>680</v>
      </c>
      <c r="E140" s="52">
        <v>44545.2596875</v>
      </c>
      <c r="F140" s="50"/>
      <c r="G140" s="50"/>
      <c r="H140" s="50"/>
      <c r="I140" s="50"/>
      <c r="J140" s="50" t="s">
        <v>435</v>
      </c>
      <c r="K140" s="50"/>
      <c r="L140" s="53" t="s">
        <v>66</v>
      </c>
      <c r="M140" s="55" t="s">
        <v>436</v>
      </c>
      <c r="N140" s="50">
        <v>546.0</v>
      </c>
      <c r="O140" s="50">
        <v>1780.0</v>
      </c>
      <c r="P140" s="50" t="s">
        <v>437</v>
      </c>
      <c r="Q140" s="56" t="s">
        <v>681</v>
      </c>
      <c r="R140" s="53" t="s">
        <v>682</v>
      </c>
    </row>
    <row r="141">
      <c r="A141" s="54" t="s">
        <v>683</v>
      </c>
      <c r="B141" s="50" t="s">
        <v>433</v>
      </c>
      <c r="C141" s="51" t="s">
        <v>684</v>
      </c>
      <c r="D141" s="50" t="s">
        <v>685</v>
      </c>
      <c r="E141" s="52">
        <v>44545.259560185186</v>
      </c>
      <c r="F141" s="50"/>
      <c r="G141" s="50"/>
      <c r="H141" s="50"/>
      <c r="I141" s="50"/>
      <c r="J141" s="50" t="s">
        <v>435</v>
      </c>
      <c r="K141" s="50"/>
      <c r="L141" s="53" t="s">
        <v>66</v>
      </c>
      <c r="M141" s="55" t="s">
        <v>436</v>
      </c>
      <c r="N141" s="50">
        <v>546.0</v>
      </c>
      <c r="O141" s="50">
        <v>1780.0</v>
      </c>
      <c r="P141" s="50" t="s">
        <v>437</v>
      </c>
      <c r="Q141" s="56" t="s">
        <v>686</v>
      </c>
      <c r="R141" s="53" t="s">
        <v>687</v>
      </c>
    </row>
    <row r="142">
      <c r="A142" s="54" t="s">
        <v>683</v>
      </c>
      <c r="B142" s="50" t="s">
        <v>433</v>
      </c>
      <c r="C142" s="51" t="s">
        <v>684</v>
      </c>
      <c r="D142" s="50" t="s">
        <v>685</v>
      </c>
      <c r="E142" s="52">
        <v>44545.259560185186</v>
      </c>
      <c r="F142" s="50"/>
      <c r="G142" s="50"/>
      <c r="H142" s="50"/>
      <c r="I142" s="50"/>
      <c r="J142" s="50" t="s">
        <v>435</v>
      </c>
      <c r="K142" s="50"/>
      <c r="L142" s="53" t="s">
        <v>66</v>
      </c>
      <c r="M142" s="55" t="s">
        <v>436</v>
      </c>
      <c r="N142" s="50">
        <v>546.0</v>
      </c>
      <c r="O142" s="50">
        <v>1780.0</v>
      </c>
      <c r="P142" s="50" t="s">
        <v>437</v>
      </c>
      <c r="Q142" s="56" t="s">
        <v>686</v>
      </c>
      <c r="R142" s="53" t="s">
        <v>687</v>
      </c>
    </row>
    <row r="143">
      <c r="A143" s="54" t="s">
        <v>688</v>
      </c>
      <c r="B143" s="50" t="s">
        <v>62</v>
      </c>
      <c r="C143" s="51" t="s">
        <v>453</v>
      </c>
      <c r="D143" s="50" t="s">
        <v>689</v>
      </c>
      <c r="E143" s="52">
        <v>44545.075011574074</v>
      </c>
      <c r="F143" s="50"/>
      <c r="G143" s="50"/>
      <c r="H143" s="50"/>
      <c r="I143" s="50"/>
      <c r="J143" s="50" t="s">
        <v>65</v>
      </c>
      <c r="K143" s="50"/>
      <c r="L143" s="53" t="s">
        <v>66</v>
      </c>
      <c r="M143" s="55" t="s">
        <v>67</v>
      </c>
      <c r="N143" s="50">
        <v>4065.0</v>
      </c>
      <c r="O143" s="50">
        <v>3245.0</v>
      </c>
      <c r="P143" s="50" t="s">
        <v>68</v>
      </c>
      <c r="Q143" s="56" t="s">
        <v>690</v>
      </c>
      <c r="R143" s="53" t="s">
        <v>456</v>
      </c>
    </row>
    <row r="144">
      <c r="A144" s="54" t="s">
        <v>691</v>
      </c>
      <c r="B144" s="50" t="s">
        <v>692</v>
      </c>
      <c r="C144" s="51" t="s">
        <v>693</v>
      </c>
      <c r="D144" s="50" t="s">
        <v>694</v>
      </c>
      <c r="E144" s="52">
        <v>44545.063298611116</v>
      </c>
      <c r="F144" s="50"/>
      <c r="G144" s="50"/>
      <c r="H144" s="50"/>
      <c r="I144" s="50"/>
      <c r="J144" s="50" t="s">
        <v>695</v>
      </c>
      <c r="K144" s="50"/>
      <c r="L144" s="53" t="s">
        <v>696</v>
      </c>
      <c r="M144" s="55" t="s">
        <v>697</v>
      </c>
      <c r="N144" s="50">
        <v>1045.0</v>
      </c>
      <c r="O144" s="50">
        <v>805.0</v>
      </c>
      <c r="P144" s="50" t="s">
        <v>698</v>
      </c>
      <c r="Q144" s="56" t="s">
        <v>699</v>
      </c>
      <c r="R144" s="53" t="s">
        <v>700</v>
      </c>
    </row>
    <row r="145">
      <c r="A145" s="54" t="s">
        <v>691</v>
      </c>
      <c r="B145" s="50" t="s">
        <v>692</v>
      </c>
      <c r="C145" s="51" t="s">
        <v>693</v>
      </c>
      <c r="D145" s="50" t="s">
        <v>694</v>
      </c>
      <c r="E145" s="52">
        <v>44545.063298611116</v>
      </c>
      <c r="F145" s="50"/>
      <c r="G145" s="50"/>
      <c r="H145" s="50"/>
      <c r="I145" s="50"/>
      <c r="J145" s="50" t="s">
        <v>695</v>
      </c>
      <c r="K145" s="50"/>
      <c r="L145" s="53" t="s">
        <v>696</v>
      </c>
      <c r="M145" s="55" t="s">
        <v>697</v>
      </c>
      <c r="N145" s="50">
        <v>1045.0</v>
      </c>
      <c r="O145" s="50">
        <v>805.0</v>
      </c>
      <c r="P145" s="50" t="s">
        <v>698</v>
      </c>
      <c r="Q145" s="56" t="s">
        <v>699</v>
      </c>
      <c r="R145" s="53" t="s">
        <v>700</v>
      </c>
    </row>
    <row r="146">
      <c r="A146" s="54" t="s">
        <v>701</v>
      </c>
      <c r="B146" s="50" t="s">
        <v>52</v>
      </c>
      <c r="C146" s="51" t="s">
        <v>702</v>
      </c>
      <c r="D146" s="50" t="s">
        <v>703</v>
      </c>
      <c r="E146" s="52">
        <v>44544.991261574076</v>
      </c>
      <c r="F146" s="50"/>
      <c r="G146" s="50"/>
      <c r="H146" s="50"/>
      <c r="I146" s="50"/>
      <c r="J146" s="50" t="s">
        <v>55</v>
      </c>
      <c r="K146" s="50"/>
      <c r="L146" s="53" t="s">
        <v>56</v>
      </c>
      <c r="M146" s="55" t="s">
        <v>57</v>
      </c>
      <c r="N146" s="50">
        <v>105.0</v>
      </c>
      <c r="O146" s="50">
        <v>191.0</v>
      </c>
      <c r="P146" s="50" t="s">
        <v>58</v>
      </c>
      <c r="Q146" s="56" t="s">
        <v>704</v>
      </c>
      <c r="R146" s="53" t="s">
        <v>705</v>
      </c>
    </row>
    <row r="147">
      <c r="A147" s="54" t="s">
        <v>706</v>
      </c>
      <c r="B147" s="50" t="s">
        <v>409</v>
      </c>
      <c r="C147" s="51" t="s">
        <v>702</v>
      </c>
      <c r="D147" s="50" t="s">
        <v>707</v>
      </c>
      <c r="E147" s="52">
        <v>44544.99020833333</v>
      </c>
      <c r="F147" s="50"/>
      <c r="G147" s="50"/>
      <c r="H147" s="50"/>
      <c r="I147" s="50"/>
      <c r="J147" s="50" t="s">
        <v>412</v>
      </c>
      <c r="K147" s="50"/>
      <c r="L147" s="53" t="s">
        <v>413</v>
      </c>
      <c r="M147" s="55" t="s">
        <v>414</v>
      </c>
      <c r="N147" s="50">
        <v>666.0</v>
      </c>
      <c r="O147" s="50"/>
      <c r="P147" s="50"/>
      <c r="Q147" s="56" t="s">
        <v>708</v>
      </c>
      <c r="R147" s="53" t="s">
        <v>705</v>
      </c>
    </row>
    <row r="148">
      <c r="A148" s="54" t="s">
        <v>709</v>
      </c>
      <c r="B148" s="50" t="s">
        <v>52</v>
      </c>
      <c r="C148" s="51" t="s">
        <v>710</v>
      </c>
      <c r="D148" s="50" t="s">
        <v>711</v>
      </c>
      <c r="E148" s="52">
        <v>44544.9900462963</v>
      </c>
      <c r="F148" s="50"/>
      <c r="G148" s="50"/>
      <c r="H148" s="50"/>
      <c r="I148" s="50"/>
      <c r="J148" s="50" t="s">
        <v>55</v>
      </c>
      <c r="K148" s="50"/>
      <c r="L148" s="53" t="s">
        <v>56</v>
      </c>
      <c r="M148" s="55" t="s">
        <v>57</v>
      </c>
      <c r="N148" s="50">
        <v>105.0</v>
      </c>
      <c r="O148" s="50">
        <v>191.0</v>
      </c>
      <c r="P148" s="50" t="s">
        <v>58</v>
      </c>
      <c r="Q148" s="56" t="s">
        <v>712</v>
      </c>
      <c r="R148" s="53" t="s">
        <v>713</v>
      </c>
    </row>
    <row r="149">
      <c r="A149" s="54" t="s">
        <v>714</v>
      </c>
      <c r="B149" s="50" t="s">
        <v>715</v>
      </c>
      <c r="C149" s="51" t="s">
        <v>716</v>
      </c>
      <c r="D149" s="50" t="s">
        <v>717</v>
      </c>
      <c r="E149" s="52">
        <v>44544.973379629635</v>
      </c>
      <c r="F149" s="50"/>
      <c r="G149" s="50"/>
      <c r="H149" s="50"/>
      <c r="I149" s="50"/>
      <c r="J149" s="50" t="s">
        <v>718</v>
      </c>
      <c r="K149" s="50"/>
      <c r="L149" s="53" t="s">
        <v>84</v>
      </c>
      <c r="M149" s="55" t="s">
        <v>719</v>
      </c>
      <c r="N149" s="50">
        <v>479.0</v>
      </c>
      <c r="O149" s="50">
        <v>531.0</v>
      </c>
      <c r="P149" s="50"/>
      <c r="Q149" s="56" t="s">
        <v>720</v>
      </c>
      <c r="R149" s="53" t="s">
        <v>721</v>
      </c>
    </row>
    <row r="150">
      <c r="A150" s="54" t="s">
        <v>722</v>
      </c>
      <c r="B150" s="50" t="s">
        <v>723</v>
      </c>
      <c r="C150" s="51" t="s">
        <v>453</v>
      </c>
      <c r="D150" s="50" t="s">
        <v>724</v>
      </c>
      <c r="E150" s="52">
        <v>44544.96826388889</v>
      </c>
      <c r="F150" s="50"/>
      <c r="G150" s="50"/>
      <c r="H150" s="50"/>
      <c r="I150" s="50"/>
      <c r="J150" s="50" t="s">
        <v>725</v>
      </c>
      <c r="K150" s="50"/>
      <c r="L150" s="53" t="s">
        <v>196</v>
      </c>
      <c r="M150" s="55" t="s">
        <v>726</v>
      </c>
      <c r="N150" s="50">
        <v>148.0</v>
      </c>
      <c r="O150" s="50">
        <v>143.0</v>
      </c>
      <c r="P150" s="50" t="s">
        <v>727</v>
      </c>
      <c r="Q150" s="56" t="s">
        <v>728</v>
      </c>
      <c r="R150" s="53" t="s">
        <v>456</v>
      </c>
    </row>
    <row r="151">
      <c r="A151" s="54" t="s">
        <v>729</v>
      </c>
      <c r="B151" s="50" t="s">
        <v>77</v>
      </c>
      <c r="C151" s="51" t="s">
        <v>453</v>
      </c>
      <c r="D151" s="50" t="s">
        <v>730</v>
      </c>
      <c r="E151" s="52">
        <v>44544.96170138889</v>
      </c>
      <c r="F151" s="50"/>
      <c r="G151" s="50"/>
      <c r="H151" s="50"/>
      <c r="I151" s="50"/>
      <c r="J151" s="50" t="s">
        <v>82</v>
      </c>
      <c r="K151" s="50"/>
      <c r="L151" s="53" t="s">
        <v>56</v>
      </c>
      <c r="M151" s="55" t="s">
        <v>85</v>
      </c>
      <c r="N151" s="50">
        <v>1992.0</v>
      </c>
      <c r="O151" s="50">
        <v>1826.0</v>
      </c>
      <c r="P151" s="50" t="s">
        <v>86</v>
      </c>
      <c r="Q151" s="56" t="s">
        <v>731</v>
      </c>
      <c r="R151" s="53" t="s">
        <v>456</v>
      </c>
    </row>
    <row r="152">
      <c r="A152" s="54" t="s">
        <v>732</v>
      </c>
      <c r="B152" s="50" t="s">
        <v>733</v>
      </c>
      <c r="C152" s="51" t="s">
        <v>734</v>
      </c>
      <c r="D152" s="50" t="s">
        <v>735</v>
      </c>
      <c r="E152" s="52">
        <v>44544.959756944445</v>
      </c>
      <c r="F152" s="50"/>
      <c r="G152" s="50"/>
      <c r="H152" s="50"/>
      <c r="I152" s="50"/>
      <c r="J152" s="50" t="s">
        <v>736</v>
      </c>
      <c r="K152" s="50"/>
      <c r="L152" s="53" t="s">
        <v>66</v>
      </c>
      <c r="M152" s="55" t="s">
        <v>737</v>
      </c>
      <c r="N152" s="50">
        <v>89.0</v>
      </c>
      <c r="O152" s="50">
        <v>476.0</v>
      </c>
      <c r="P152" s="50"/>
      <c r="Q152" s="56" t="s">
        <v>738</v>
      </c>
      <c r="R152" s="53" t="s">
        <v>739</v>
      </c>
    </row>
    <row r="153">
      <c r="A153" s="54" t="s">
        <v>740</v>
      </c>
      <c r="B153" s="50" t="s">
        <v>288</v>
      </c>
      <c r="C153" s="51" t="s">
        <v>453</v>
      </c>
      <c r="D153" s="50" t="s">
        <v>741</v>
      </c>
      <c r="E153" s="52">
        <v>44544.95631944445</v>
      </c>
      <c r="F153" s="50"/>
      <c r="G153" s="50"/>
      <c r="H153" s="50"/>
      <c r="I153" s="50"/>
      <c r="J153" s="50" t="s">
        <v>291</v>
      </c>
      <c r="K153" s="50"/>
      <c r="L153" s="53" t="s">
        <v>66</v>
      </c>
      <c r="M153" s="55" t="s">
        <v>292</v>
      </c>
      <c r="N153" s="50">
        <v>1793.0</v>
      </c>
      <c r="O153" s="50">
        <v>1137.0</v>
      </c>
      <c r="P153" s="50" t="s">
        <v>293</v>
      </c>
      <c r="Q153" s="56" t="s">
        <v>742</v>
      </c>
      <c r="R153" s="53" t="s">
        <v>456</v>
      </c>
    </row>
    <row r="154">
      <c r="A154" s="54" t="s">
        <v>743</v>
      </c>
      <c r="B154" s="50" t="s">
        <v>744</v>
      </c>
      <c r="C154" s="51" t="s">
        <v>745</v>
      </c>
      <c r="D154" s="50" t="s">
        <v>746</v>
      </c>
      <c r="E154" s="52">
        <v>44544.95626157407</v>
      </c>
      <c r="F154" s="50"/>
      <c r="G154" s="50"/>
      <c r="H154" s="50"/>
      <c r="I154" s="50"/>
      <c r="J154" s="50" t="s">
        <v>747</v>
      </c>
      <c r="K154" s="50"/>
      <c r="L154" s="53" t="s">
        <v>478</v>
      </c>
      <c r="M154" s="55" t="s">
        <v>748</v>
      </c>
      <c r="N154" s="50">
        <v>573.0</v>
      </c>
      <c r="O154" s="50">
        <v>415.0</v>
      </c>
      <c r="P154" s="50" t="s">
        <v>749</v>
      </c>
      <c r="Q154" s="56" t="s">
        <v>750</v>
      </c>
      <c r="R154" s="53" t="s">
        <v>751</v>
      </c>
    </row>
    <row r="155">
      <c r="A155" s="54" t="s">
        <v>752</v>
      </c>
      <c r="B155" s="50" t="s">
        <v>217</v>
      </c>
      <c r="C155" s="51" t="s">
        <v>753</v>
      </c>
      <c r="D155" s="50" t="s">
        <v>754</v>
      </c>
      <c r="E155" s="52">
        <v>44544.95607638889</v>
      </c>
      <c r="F155" s="50"/>
      <c r="G155" s="50"/>
      <c r="H155" s="50"/>
      <c r="I155" s="50"/>
      <c r="J155" s="50" t="s">
        <v>220</v>
      </c>
      <c r="K155" s="50"/>
      <c r="L155" s="53" t="s">
        <v>478</v>
      </c>
      <c r="M155" s="55" t="s">
        <v>221</v>
      </c>
      <c r="N155" s="50">
        <v>831.0</v>
      </c>
      <c r="O155" s="50">
        <v>826.0</v>
      </c>
      <c r="P155" s="50"/>
      <c r="Q155" s="56" t="s">
        <v>755</v>
      </c>
      <c r="R155" s="53" t="s">
        <v>756</v>
      </c>
    </row>
    <row r="156">
      <c r="A156" s="54" t="s">
        <v>757</v>
      </c>
      <c r="B156" s="50" t="s">
        <v>288</v>
      </c>
      <c r="C156" s="51" t="s">
        <v>758</v>
      </c>
      <c r="D156" s="50" t="s">
        <v>759</v>
      </c>
      <c r="E156" s="52">
        <v>44544.95358796296</v>
      </c>
      <c r="F156" s="50"/>
      <c r="G156" s="50"/>
      <c r="H156" s="50"/>
      <c r="I156" s="50"/>
      <c r="J156" s="50" t="s">
        <v>291</v>
      </c>
      <c r="K156" s="50"/>
      <c r="L156" s="53" t="s">
        <v>66</v>
      </c>
      <c r="M156" s="55" t="s">
        <v>292</v>
      </c>
      <c r="N156" s="50">
        <v>1793.0</v>
      </c>
      <c r="O156" s="50">
        <v>1137.0</v>
      </c>
      <c r="P156" s="50" t="s">
        <v>293</v>
      </c>
      <c r="Q156" s="56" t="s">
        <v>760</v>
      </c>
      <c r="R156" s="53" t="s">
        <v>761</v>
      </c>
    </row>
    <row r="157">
      <c r="A157" s="54" t="s">
        <v>757</v>
      </c>
      <c r="B157" s="50" t="s">
        <v>288</v>
      </c>
      <c r="C157" s="51" t="s">
        <v>758</v>
      </c>
      <c r="D157" s="50" t="s">
        <v>759</v>
      </c>
      <c r="E157" s="52">
        <v>44544.95358796296</v>
      </c>
      <c r="F157" s="50"/>
      <c r="G157" s="50"/>
      <c r="H157" s="50"/>
      <c r="I157" s="50"/>
      <c r="J157" s="50" t="s">
        <v>291</v>
      </c>
      <c r="K157" s="50"/>
      <c r="L157" s="53" t="s">
        <v>66</v>
      </c>
      <c r="M157" s="55" t="s">
        <v>292</v>
      </c>
      <c r="N157" s="50">
        <v>1793.0</v>
      </c>
      <c r="O157" s="50">
        <v>1137.0</v>
      </c>
      <c r="P157" s="50" t="s">
        <v>293</v>
      </c>
      <c r="Q157" s="56" t="s">
        <v>760</v>
      </c>
      <c r="R157" s="53" t="s">
        <v>761</v>
      </c>
    </row>
    <row r="158">
      <c r="A158" s="54" t="s">
        <v>762</v>
      </c>
      <c r="B158" s="50" t="s">
        <v>288</v>
      </c>
      <c r="C158" s="51" t="s">
        <v>763</v>
      </c>
      <c r="D158" s="50" t="s">
        <v>764</v>
      </c>
      <c r="E158" s="52">
        <v>44544.94371527778</v>
      </c>
      <c r="F158" s="50"/>
      <c r="G158" s="50"/>
      <c r="H158" s="50" t="s">
        <v>178</v>
      </c>
      <c r="I158" s="50" t="s">
        <v>176</v>
      </c>
      <c r="J158" s="50" t="s">
        <v>291</v>
      </c>
      <c r="K158" s="50" t="s">
        <v>765</v>
      </c>
      <c r="L158" s="53" t="s">
        <v>66</v>
      </c>
      <c r="M158" s="55" t="s">
        <v>292</v>
      </c>
      <c r="N158" s="50">
        <v>1793.0</v>
      </c>
      <c r="O158" s="50">
        <v>1137.0</v>
      </c>
      <c r="P158" s="50" t="s">
        <v>293</v>
      </c>
      <c r="Q158" s="56" t="s">
        <v>766</v>
      </c>
      <c r="R158" s="53" t="s">
        <v>767</v>
      </c>
    </row>
    <row r="159">
      <c r="A159" s="54" t="s">
        <v>768</v>
      </c>
      <c r="B159" s="50" t="s">
        <v>199</v>
      </c>
      <c r="C159" s="51" t="s">
        <v>769</v>
      </c>
      <c r="D159" s="50" t="s">
        <v>770</v>
      </c>
      <c r="E159" s="52">
        <v>44544.93971064815</v>
      </c>
      <c r="F159" s="50"/>
      <c r="G159" s="50"/>
      <c r="H159" s="50"/>
      <c r="I159" s="50"/>
      <c r="J159" s="50" t="s">
        <v>201</v>
      </c>
      <c r="K159" s="50"/>
      <c r="L159" s="53" t="s">
        <v>66</v>
      </c>
      <c r="M159" s="55" t="s">
        <v>202</v>
      </c>
      <c r="N159" s="50">
        <v>12776.0</v>
      </c>
      <c r="O159" s="50">
        <v>11012.0</v>
      </c>
      <c r="P159" s="50" t="s">
        <v>203</v>
      </c>
      <c r="Q159" s="56" t="s">
        <v>771</v>
      </c>
      <c r="R159" s="53" t="s">
        <v>772</v>
      </c>
    </row>
    <row r="160">
      <c r="A160" s="54" t="s">
        <v>773</v>
      </c>
      <c r="B160" s="50" t="s">
        <v>199</v>
      </c>
      <c r="C160" s="51" t="s">
        <v>774</v>
      </c>
      <c r="D160" s="50" t="s">
        <v>775</v>
      </c>
      <c r="E160" s="52">
        <v>44544.9393287037</v>
      </c>
      <c r="F160" s="50"/>
      <c r="G160" s="50"/>
      <c r="H160" s="50" t="s">
        <v>178</v>
      </c>
      <c r="I160" s="50" t="s">
        <v>176</v>
      </c>
      <c r="J160" s="50" t="s">
        <v>201</v>
      </c>
      <c r="K160" s="50" t="s">
        <v>584</v>
      </c>
      <c r="L160" s="53" t="s">
        <v>66</v>
      </c>
      <c r="M160" s="55" t="s">
        <v>202</v>
      </c>
      <c r="N160" s="50">
        <v>12776.0</v>
      </c>
      <c r="O160" s="50">
        <v>11012.0</v>
      </c>
      <c r="P160" s="50" t="s">
        <v>203</v>
      </c>
      <c r="Q160" s="56" t="s">
        <v>776</v>
      </c>
      <c r="R160" s="53" t="s">
        <v>777</v>
      </c>
    </row>
    <row r="161">
      <c r="A161" s="54" t="s">
        <v>778</v>
      </c>
      <c r="B161" s="50" t="s">
        <v>288</v>
      </c>
      <c r="C161" s="51" t="s">
        <v>607</v>
      </c>
      <c r="D161" s="50" t="s">
        <v>779</v>
      </c>
      <c r="E161" s="52">
        <v>44544.938946759255</v>
      </c>
      <c r="F161" s="50"/>
      <c r="G161" s="50"/>
      <c r="H161" s="50"/>
      <c r="I161" s="50"/>
      <c r="J161" s="50" t="s">
        <v>291</v>
      </c>
      <c r="K161" s="50"/>
      <c r="L161" s="53" t="s">
        <v>66</v>
      </c>
      <c r="M161" s="55" t="s">
        <v>292</v>
      </c>
      <c r="N161" s="50">
        <v>1793.0</v>
      </c>
      <c r="O161" s="50">
        <v>1137.0</v>
      </c>
      <c r="P161" s="50" t="s">
        <v>293</v>
      </c>
      <c r="Q161" s="56" t="s">
        <v>780</v>
      </c>
      <c r="R161" s="53" t="s">
        <v>610</v>
      </c>
    </row>
    <row r="162">
      <c r="A162" s="54" t="s">
        <v>781</v>
      </c>
      <c r="B162" s="50" t="s">
        <v>288</v>
      </c>
      <c r="C162" s="51" t="s">
        <v>782</v>
      </c>
      <c r="D162" s="50" t="s">
        <v>783</v>
      </c>
      <c r="E162" s="52">
        <v>44544.93890046296</v>
      </c>
      <c r="F162" s="50"/>
      <c r="G162" s="50"/>
      <c r="H162" s="50" t="s">
        <v>178</v>
      </c>
      <c r="I162" s="50" t="s">
        <v>176</v>
      </c>
      <c r="J162" s="50" t="s">
        <v>291</v>
      </c>
      <c r="K162" s="50" t="s">
        <v>584</v>
      </c>
      <c r="L162" s="53" t="s">
        <v>66</v>
      </c>
      <c r="M162" s="55" t="s">
        <v>292</v>
      </c>
      <c r="N162" s="50">
        <v>1793.0</v>
      </c>
      <c r="O162" s="50">
        <v>1137.0</v>
      </c>
      <c r="P162" s="50" t="s">
        <v>293</v>
      </c>
      <c r="Q162" s="56" t="s">
        <v>784</v>
      </c>
      <c r="R162" s="53" t="s">
        <v>785</v>
      </c>
    </row>
    <row r="163">
      <c r="A163" s="54" t="s">
        <v>786</v>
      </c>
      <c r="B163" s="50" t="s">
        <v>288</v>
      </c>
      <c r="C163" s="51" t="s">
        <v>787</v>
      </c>
      <c r="D163" s="50" t="s">
        <v>788</v>
      </c>
      <c r="E163" s="52">
        <v>44544.93788194444</v>
      </c>
      <c r="F163" s="50"/>
      <c r="G163" s="50"/>
      <c r="H163" s="50" t="s">
        <v>178</v>
      </c>
      <c r="I163" s="50" t="s">
        <v>176</v>
      </c>
      <c r="J163" s="50" t="s">
        <v>291</v>
      </c>
      <c r="K163" s="50" t="s">
        <v>789</v>
      </c>
      <c r="L163" s="53" t="s">
        <v>66</v>
      </c>
      <c r="M163" s="55" t="s">
        <v>292</v>
      </c>
      <c r="N163" s="50">
        <v>1793.0</v>
      </c>
      <c r="O163" s="50">
        <v>1137.0</v>
      </c>
      <c r="P163" s="50" t="s">
        <v>293</v>
      </c>
      <c r="Q163" s="56" t="s">
        <v>790</v>
      </c>
      <c r="R163" s="53" t="s">
        <v>791</v>
      </c>
    </row>
    <row r="164">
      <c r="A164" s="54" t="s">
        <v>792</v>
      </c>
      <c r="B164" s="50" t="s">
        <v>199</v>
      </c>
      <c r="C164" s="51" t="s">
        <v>607</v>
      </c>
      <c r="D164" s="50" t="s">
        <v>793</v>
      </c>
      <c r="E164" s="52">
        <v>44544.93752314815</v>
      </c>
      <c r="F164" s="50"/>
      <c r="G164" s="50"/>
      <c r="H164" s="50"/>
      <c r="I164" s="50"/>
      <c r="J164" s="50" t="s">
        <v>201</v>
      </c>
      <c r="K164" s="50"/>
      <c r="L164" s="53" t="s">
        <v>66</v>
      </c>
      <c r="M164" s="55" t="s">
        <v>202</v>
      </c>
      <c r="N164" s="50">
        <v>12776.0</v>
      </c>
      <c r="O164" s="50">
        <v>11012.0</v>
      </c>
      <c r="P164" s="50" t="s">
        <v>203</v>
      </c>
      <c r="Q164" s="56" t="s">
        <v>794</v>
      </c>
      <c r="R164" s="53" t="s">
        <v>610</v>
      </c>
    </row>
    <row r="165">
      <c r="A165" s="54" t="s">
        <v>795</v>
      </c>
      <c r="B165" s="50" t="s">
        <v>288</v>
      </c>
      <c r="C165" s="51" t="s">
        <v>734</v>
      </c>
      <c r="D165" s="50" t="s">
        <v>796</v>
      </c>
      <c r="E165" s="52">
        <v>44544.93682870371</v>
      </c>
      <c r="F165" s="50"/>
      <c r="G165" s="50"/>
      <c r="H165" s="50"/>
      <c r="I165" s="50"/>
      <c r="J165" s="50" t="s">
        <v>291</v>
      </c>
      <c r="K165" s="50"/>
      <c r="L165" s="53" t="s">
        <v>66</v>
      </c>
      <c r="M165" s="55" t="s">
        <v>292</v>
      </c>
      <c r="N165" s="50">
        <v>1793.0</v>
      </c>
      <c r="O165" s="50">
        <v>1137.0</v>
      </c>
      <c r="P165" s="50" t="s">
        <v>293</v>
      </c>
      <c r="Q165" s="56" t="s">
        <v>797</v>
      </c>
      <c r="R165" s="53" t="s">
        <v>739</v>
      </c>
    </row>
    <row r="166">
      <c r="A166" s="54" t="s">
        <v>798</v>
      </c>
      <c r="B166" s="50" t="s">
        <v>176</v>
      </c>
      <c r="C166" s="51" t="s">
        <v>799</v>
      </c>
      <c r="D166" s="50" t="s">
        <v>800</v>
      </c>
      <c r="E166" s="52">
        <v>44544.92930555556</v>
      </c>
      <c r="F166" s="50"/>
      <c r="G166" s="50"/>
      <c r="H166" s="50"/>
      <c r="I166" s="50"/>
      <c r="J166" s="50" t="s">
        <v>178</v>
      </c>
      <c r="K166" s="50"/>
      <c r="L166" s="53" t="s">
        <v>84</v>
      </c>
      <c r="M166" s="55" t="s">
        <v>179</v>
      </c>
      <c r="N166" s="50">
        <v>315.0</v>
      </c>
      <c r="O166" s="50">
        <v>286.0</v>
      </c>
      <c r="P166" s="50" t="s">
        <v>180</v>
      </c>
      <c r="Q166" s="56" t="s">
        <v>801</v>
      </c>
      <c r="R166" s="53" t="s">
        <v>802</v>
      </c>
    </row>
    <row r="167">
      <c r="A167" s="54" t="s">
        <v>584</v>
      </c>
      <c r="B167" s="50" t="s">
        <v>176</v>
      </c>
      <c r="C167" s="51" t="s">
        <v>803</v>
      </c>
      <c r="D167" s="50" t="s">
        <v>804</v>
      </c>
      <c r="E167" s="52">
        <v>44544.923738425925</v>
      </c>
      <c r="F167" s="50"/>
      <c r="G167" s="50"/>
      <c r="H167" s="50"/>
      <c r="I167" s="50"/>
      <c r="J167" s="50" t="s">
        <v>178</v>
      </c>
      <c r="K167" s="50"/>
      <c r="L167" s="53" t="s">
        <v>84</v>
      </c>
      <c r="M167" s="55" t="s">
        <v>179</v>
      </c>
      <c r="N167" s="50">
        <v>315.0</v>
      </c>
      <c r="O167" s="50">
        <v>286.0</v>
      </c>
      <c r="P167" s="50" t="s">
        <v>180</v>
      </c>
      <c r="Q167" s="56" t="s">
        <v>805</v>
      </c>
      <c r="R167" s="53" t="s">
        <v>806</v>
      </c>
    </row>
    <row r="168">
      <c r="A168" s="54" t="s">
        <v>789</v>
      </c>
      <c r="B168" s="50" t="s">
        <v>176</v>
      </c>
      <c r="C168" s="51" t="s">
        <v>807</v>
      </c>
      <c r="D168" s="50" t="s">
        <v>808</v>
      </c>
      <c r="E168" s="52">
        <v>44544.91517361111</v>
      </c>
      <c r="F168" s="50"/>
      <c r="G168" s="50"/>
      <c r="H168" s="50"/>
      <c r="I168" s="50"/>
      <c r="J168" s="50" t="s">
        <v>178</v>
      </c>
      <c r="K168" s="50"/>
      <c r="L168" s="53" t="s">
        <v>84</v>
      </c>
      <c r="M168" s="55" t="s">
        <v>179</v>
      </c>
      <c r="N168" s="50">
        <v>315.0</v>
      </c>
      <c r="O168" s="50">
        <v>286.0</v>
      </c>
      <c r="P168" s="50" t="s">
        <v>180</v>
      </c>
      <c r="Q168" s="56" t="s">
        <v>809</v>
      </c>
      <c r="R168" s="53" t="s">
        <v>810</v>
      </c>
    </row>
    <row r="169">
      <c r="A169" s="54" t="s">
        <v>811</v>
      </c>
      <c r="B169" s="50" t="s">
        <v>418</v>
      </c>
      <c r="C169" s="51" t="s">
        <v>769</v>
      </c>
      <c r="D169" s="50" t="s">
        <v>812</v>
      </c>
      <c r="E169" s="52">
        <v>44544.910891203705</v>
      </c>
      <c r="F169" s="50"/>
      <c r="G169" s="50"/>
      <c r="H169" s="50"/>
      <c r="I169" s="50"/>
      <c r="J169" s="50" t="s">
        <v>420</v>
      </c>
      <c r="K169" s="50"/>
      <c r="L169" s="53" t="s">
        <v>421</v>
      </c>
      <c r="M169" s="55" t="s">
        <v>422</v>
      </c>
      <c r="N169" s="50">
        <v>308.0</v>
      </c>
      <c r="O169" s="50">
        <v>62.0</v>
      </c>
      <c r="P169" s="50" t="s">
        <v>423</v>
      </c>
      <c r="Q169" s="56" t="s">
        <v>813</v>
      </c>
      <c r="R169" s="53" t="s">
        <v>772</v>
      </c>
    </row>
    <row r="170">
      <c r="A170" s="54" t="s">
        <v>811</v>
      </c>
      <c r="B170" s="50" t="s">
        <v>418</v>
      </c>
      <c r="C170" s="51" t="s">
        <v>769</v>
      </c>
      <c r="D170" s="50" t="s">
        <v>812</v>
      </c>
      <c r="E170" s="52">
        <v>44544.910891203705</v>
      </c>
      <c r="F170" s="50"/>
      <c r="G170" s="50"/>
      <c r="H170" s="50"/>
      <c r="I170" s="50"/>
      <c r="J170" s="50" t="s">
        <v>420</v>
      </c>
      <c r="K170" s="50"/>
      <c r="L170" s="53" t="s">
        <v>421</v>
      </c>
      <c r="M170" s="55" t="s">
        <v>422</v>
      </c>
      <c r="N170" s="50">
        <v>308.0</v>
      </c>
      <c r="O170" s="50">
        <v>62.0</v>
      </c>
      <c r="P170" s="50" t="s">
        <v>423</v>
      </c>
      <c r="Q170" s="56" t="s">
        <v>813</v>
      </c>
      <c r="R170" s="53" t="s">
        <v>772</v>
      </c>
    </row>
    <row r="171">
      <c r="A171" s="54" t="s">
        <v>814</v>
      </c>
      <c r="B171" s="50" t="s">
        <v>152</v>
      </c>
      <c r="C171" s="51" t="s">
        <v>716</v>
      </c>
      <c r="D171" s="50" t="s">
        <v>815</v>
      </c>
      <c r="E171" s="52">
        <v>44544.90620370371</v>
      </c>
      <c r="F171" s="50"/>
      <c r="G171" s="50"/>
      <c r="H171" s="50"/>
      <c r="I171" s="50"/>
      <c r="J171" s="50" t="s">
        <v>155</v>
      </c>
      <c r="K171" s="50"/>
      <c r="L171" s="53" t="s">
        <v>56</v>
      </c>
      <c r="M171" s="55" t="s">
        <v>157</v>
      </c>
      <c r="N171" s="50">
        <v>2761.0</v>
      </c>
      <c r="O171" s="50">
        <v>2482.0</v>
      </c>
      <c r="P171" s="50"/>
      <c r="Q171" s="56" t="s">
        <v>816</v>
      </c>
      <c r="R171" s="53" t="s">
        <v>721</v>
      </c>
    </row>
    <row r="172">
      <c r="A172" s="54" t="s">
        <v>629</v>
      </c>
      <c r="B172" s="50" t="s">
        <v>176</v>
      </c>
      <c r="C172" s="51" t="s">
        <v>817</v>
      </c>
      <c r="D172" s="50" t="s">
        <v>818</v>
      </c>
      <c r="E172" s="52">
        <v>44544.90564814815</v>
      </c>
      <c r="F172" s="50"/>
      <c r="G172" s="50"/>
      <c r="H172" s="50"/>
      <c r="I172" s="50"/>
      <c r="J172" s="50" t="s">
        <v>178</v>
      </c>
      <c r="K172" s="50"/>
      <c r="L172" s="53" t="s">
        <v>84</v>
      </c>
      <c r="M172" s="55" t="s">
        <v>179</v>
      </c>
      <c r="N172" s="50">
        <v>315.0</v>
      </c>
      <c r="O172" s="50">
        <v>285.0</v>
      </c>
      <c r="P172" s="50" t="s">
        <v>180</v>
      </c>
      <c r="Q172" s="56" t="s">
        <v>819</v>
      </c>
      <c r="R172" s="53" t="s">
        <v>820</v>
      </c>
    </row>
    <row r="173">
      <c r="A173" s="54" t="s">
        <v>821</v>
      </c>
      <c r="B173" s="50" t="s">
        <v>409</v>
      </c>
      <c r="C173" s="51" t="s">
        <v>769</v>
      </c>
      <c r="D173" s="50" t="s">
        <v>822</v>
      </c>
      <c r="E173" s="52">
        <v>44544.880532407406</v>
      </c>
      <c r="F173" s="50"/>
      <c r="G173" s="50"/>
      <c r="H173" s="50"/>
      <c r="I173" s="50"/>
      <c r="J173" s="50" t="s">
        <v>412</v>
      </c>
      <c r="K173" s="50"/>
      <c r="L173" s="53" t="s">
        <v>413</v>
      </c>
      <c r="M173" s="55" t="s">
        <v>414</v>
      </c>
      <c r="N173" s="50">
        <v>665.0</v>
      </c>
      <c r="O173" s="50"/>
      <c r="P173" s="50"/>
      <c r="Q173" s="56" t="s">
        <v>823</v>
      </c>
      <c r="R173" s="53" t="s">
        <v>772</v>
      </c>
    </row>
    <row r="174">
      <c r="A174" s="54" t="s">
        <v>824</v>
      </c>
      <c r="B174" s="50" t="s">
        <v>288</v>
      </c>
      <c r="C174" s="51" t="s">
        <v>769</v>
      </c>
      <c r="D174" s="50" t="s">
        <v>825</v>
      </c>
      <c r="E174" s="52">
        <v>44544.88048611111</v>
      </c>
      <c r="F174" s="50"/>
      <c r="G174" s="50"/>
      <c r="H174" s="50"/>
      <c r="I174" s="50"/>
      <c r="J174" s="50" t="s">
        <v>291</v>
      </c>
      <c r="K174" s="50"/>
      <c r="L174" s="53" t="s">
        <v>66</v>
      </c>
      <c r="M174" s="55" t="s">
        <v>292</v>
      </c>
      <c r="N174" s="50">
        <v>1793.0</v>
      </c>
      <c r="O174" s="50">
        <v>1137.0</v>
      </c>
      <c r="P174" s="50" t="s">
        <v>293</v>
      </c>
      <c r="Q174" s="56" t="s">
        <v>826</v>
      </c>
      <c r="R174" s="53" t="s">
        <v>772</v>
      </c>
    </row>
    <row r="175">
      <c r="A175" s="54" t="s">
        <v>827</v>
      </c>
      <c r="B175" s="50" t="s">
        <v>828</v>
      </c>
      <c r="C175" s="51" t="s">
        <v>829</v>
      </c>
      <c r="D175" s="50" t="s">
        <v>830</v>
      </c>
      <c r="E175" s="52">
        <v>44544.8804050926</v>
      </c>
      <c r="F175" s="50"/>
      <c r="G175" s="50"/>
      <c r="H175" s="50"/>
      <c r="I175" s="50"/>
      <c r="J175" s="50" t="s">
        <v>831</v>
      </c>
      <c r="K175" s="50"/>
      <c r="L175" s="53" t="s">
        <v>84</v>
      </c>
      <c r="M175" s="55" t="s">
        <v>832</v>
      </c>
      <c r="N175" s="50">
        <v>477.0</v>
      </c>
      <c r="O175" s="50">
        <v>993.0</v>
      </c>
      <c r="P175" s="50" t="s">
        <v>180</v>
      </c>
      <c r="Q175" s="56" t="s">
        <v>833</v>
      </c>
      <c r="R175" s="53" t="s">
        <v>834</v>
      </c>
    </row>
    <row r="176">
      <c r="A176" s="54" t="s">
        <v>827</v>
      </c>
      <c r="B176" s="50" t="s">
        <v>828</v>
      </c>
      <c r="C176" s="51" t="s">
        <v>829</v>
      </c>
      <c r="D176" s="50" t="s">
        <v>830</v>
      </c>
      <c r="E176" s="52">
        <v>44544.8804050926</v>
      </c>
      <c r="F176" s="50"/>
      <c r="G176" s="50"/>
      <c r="H176" s="50"/>
      <c r="I176" s="50"/>
      <c r="J176" s="50" t="s">
        <v>831</v>
      </c>
      <c r="K176" s="50"/>
      <c r="L176" s="53" t="s">
        <v>84</v>
      </c>
      <c r="M176" s="55" t="s">
        <v>832</v>
      </c>
      <c r="N176" s="50">
        <v>477.0</v>
      </c>
      <c r="O176" s="50">
        <v>993.0</v>
      </c>
      <c r="P176" s="50" t="s">
        <v>180</v>
      </c>
      <c r="Q176" s="56" t="s">
        <v>833</v>
      </c>
      <c r="R176" s="53" t="s">
        <v>834</v>
      </c>
    </row>
    <row r="177">
      <c r="A177" s="54" t="s">
        <v>835</v>
      </c>
      <c r="B177" s="50" t="s">
        <v>62</v>
      </c>
      <c r="C177" s="51" t="s">
        <v>836</v>
      </c>
      <c r="D177" s="50" t="s">
        <v>837</v>
      </c>
      <c r="E177" s="52">
        <v>44544.8668287037</v>
      </c>
      <c r="F177" s="50"/>
      <c r="G177" s="50"/>
      <c r="H177" s="50"/>
      <c r="I177" s="50"/>
      <c r="J177" s="50" t="s">
        <v>65</v>
      </c>
      <c r="K177" s="50"/>
      <c r="L177" s="53" t="s">
        <v>84</v>
      </c>
      <c r="M177" s="55" t="s">
        <v>67</v>
      </c>
      <c r="N177" s="50">
        <v>4065.0</v>
      </c>
      <c r="O177" s="50">
        <v>3245.0</v>
      </c>
      <c r="P177" s="50" t="s">
        <v>68</v>
      </c>
      <c r="Q177" s="56" t="s">
        <v>838</v>
      </c>
      <c r="R177" s="53" t="s">
        <v>839</v>
      </c>
    </row>
    <row r="178">
      <c r="A178" s="54" t="s">
        <v>840</v>
      </c>
      <c r="B178" s="50" t="s">
        <v>62</v>
      </c>
      <c r="C178" s="51" t="s">
        <v>841</v>
      </c>
      <c r="D178" s="50" t="s">
        <v>842</v>
      </c>
      <c r="E178" s="52">
        <v>44544.86660879629</v>
      </c>
      <c r="F178" s="50"/>
      <c r="G178" s="50"/>
      <c r="H178" s="50"/>
      <c r="I178" s="50"/>
      <c r="J178" s="50" t="s">
        <v>65</v>
      </c>
      <c r="K178" s="50"/>
      <c r="L178" s="53" t="s">
        <v>84</v>
      </c>
      <c r="M178" s="55" t="s">
        <v>67</v>
      </c>
      <c r="N178" s="50">
        <v>4065.0</v>
      </c>
      <c r="O178" s="50">
        <v>3245.0</v>
      </c>
      <c r="P178" s="50" t="s">
        <v>68</v>
      </c>
      <c r="Q178" s="56" t="s">
        <v>843</v>
      </c>
      <c r="R178" s="53" t="s">
        <v>844</v>
      </c>
    </row>
    <row r="179">
      <c r="A179" s="54" t="s">
        <v>845</v>
      </c>
      <c r="B179" s="50" t="s">
        <v>62</v>
      </c>
      <c r="C179" s="51" t="s">
        <v>846</v>
      </c>
      <c r="D179" s="50" t="s">
        <v>847</v>
      </c>
      <c r="E179" s="52">
        <v>44544.866168981476</v>
      </c>
      <c r="F179" s="50"/>
      <c r="G179" s="50"/>
      <c r="H179" s="50"/>
      <c r="I179" s="50"/>
      <c r="J179" s="50" t="s">
        <v>65</v>
      </c>
      <c r="K179" s="50"/>
      <c r="L179" s="53" t="s">
        <v>84</v>
      </c>
      <c r="M179" s="55" t="s">
        <v>67</v>
      </c>
      <c r="N179" s="50">
        <v>4065.0</v>
      </c>
      <c r="O179" s="50">
        <v>3245.0</v>
      </c>
      <c r="P179" s="50" t="s">
        <v>68</v>
      </c>
      <c r="Q179" s="56" t="s">
        <v>848</v>
      </c>
      <c r="R179" s="53" t="s">
        <v>849</v>
      </c>
    </row>
    <row r="180">
      <c r="A180" s="54" t="s">
        <v>850</v>
      </c>
      <c r="B180" s="50" t="s">
        <v>288</v>
      </c>
      <c r="C180" s="51" t="s">
        <v>836</v>
      </c>
      <c r="D180" s="50" t="s">
        <v>851</v>
      </c>
      <c r="E180" s="52">
        <v>44544.86533564815</v>
      </c>
      <c r="F180" s="50"/>
      <c r="G180" s="50"/>
      <c r="H180" s="50"/>
      <c r="I180" s="50"/>
      <c r="J180" s="50" t="s">
        <v>291</v>
      </c>
      <c r="K180" s="50"/>
      <c r="L180" s="53" t="s">
        <v>66</v>
      </c>
      <c r="M180" s="55" t="s">
        <v>292</v>
      </c>
      <c r="N180" s="50">
        <v>1793.0</v>
      </c>
      <c r="O180" s="50">
        <v>1137.0</v>
      </c>
      <c r="P180" s="50" t="s">
        <v>293</v>
      </c>
      <c r="Q180" s="56" t="s">
        <v>852</v>
      </c>
      <c r="R180" s="53" t="s">
        <v>839</v>
      </c>
    </row>
    <row r="181">
      <c r="A181" s="54" t="s">
        <v>853</v>
      </c>
      <c r="B181" s="50" t="s">
        <v>288</v>
      </c>
      <c r="C181" s="51" t="s">
        <v>841</v>
      </c>
      <c r="D181" s="50" t="s">
        <v>854</v>
      </c>
      <c r="E181" s="52">
        <v>44544.86305555556</v>
      </c>
      <c r="F181" s="50"/>
      <c r="G181" s="50"/>
      <c r="H181" s="50"/>
      <c r="I181" s="50"/>
      <c r="J181" s="50" t="s">
        <v>291</v>
      </c>
      <c r="K181" s="50"/>
      <c r="L181" s="53" t="s">
        <v>66</v>
      </c>
      <c r="M181" s="55" t="s">
        <v>292</v>
      </c>
      <c r="N181" s="50">
        <v>1793.0</v>
      </c>
      <c r="O181" s="50">
        <v>1137.0</v>
      </c>
      <c r="P181" s="50" t="s">
        <v>293</v>
      </c>
      <c r="Q181" s="56" t="s">
        <v>855</v>
      </c>
      <c r="R181" s="53" t="s">
        <v>844</v>
      </c>
    </row>
    <row r="182">
      <c r="A182" s="54" t="s">
        <v>856</v>
      </c>
      <c r="B182" s="50" t="s">
        <v>288</v>
      </c>
      <c r="C182" s="51" t="s">
        <v>857</v>
      </c>
      <c r="D182" s="50" t="s">
        <v>858</v>
      </c>
      <c r="E182" s="52">
        <v>44544.86292824074</v>
      </c>
      <c r="F182" s="50"/>
      <c r="G182" s="50"/>
      <c r="H182" s="50"/>
      <c r="I182" s="50"/>
      <c r="J182" s="50" t="s">
        <v>291</v>
      </c>
      <c r="K182" s="50"/>
      <c r="L182" s="53" t="s">
        <v>66</v>
      </c>
      <c r="M182" s="55" t="s">
        <v>292</v>
      </c>
      <c r="N182" s="50">
        <v>1793.0</v>
      </c>
      <c r="O182" s="50">
        <v>1137.0</v>
      </c>
      <c r="P182" s="50" t="s">
        <v>293</v>
      </c>
      <c r="Q182" s="56" t="s">
        <v>859</v>
      </c>
      <c r="R182" s="53" t="s">
        <v>860</v>
      </c>
    </row>
    <row r="183">
      <c r="A183" s="54" t="s">
        <v>861</v>
      </c>
      <c r="B183" s="50" t="s">
        <v>288</v>
      </c>
      <c r="C183" s="51" t="s">
        <v>862</v>
      </c>
      <c r="D183" s="50" t="s">
        <v>863</v>
      </c>
      <c r="E183" s="52">
        <v>44544.86287037037</v>
      </c>
      <c r="F183" s="50"/>
      <c r="G183" s="50"/>
      <c r="H183" s="50"/>
      <c r="I183" s="50"/>
      <c r="J183" s="50" t="s">
        <v>291</v>
      </c>
      <c r="K183" s="50"/>
      <c r="L183" s="53" t="s">
        <v>66</v>
      </c>
      <c r="M183" s="55" t="s">
        <v>292</v>
      </c>
      <c r="N183" s="50">
        <v>1793.0</v>
      </c>
      <c r="O183" s="50">
        <v>1137.0</v>
      </c>
      <c r="P183" s="50" t="s">
        <v>293</v>
      </c>
      <c r="Q183" s="56" t="s">
        <v>864</v>
      </c>
      <c r="R183" s="53" t="s">
        <v>865</v>
      </c>
    </row>
    <row r="184">
      <c r="A184" s="54" t="s">
        <v>866</v>
      </c>
      <c r="B184" s="50" t="s">
        <v>288</v>
      </c>
      <c r="C184" s="51" t="s">
        <v>867</v>
      </c>
      <c r="D184" s="50" t="s">
        <v>868</v>
      </c>
      <c r="E184" s="52">
        <v>44544.861493055556</v>
      </c>
      <c r="F184" s="50"/>
      <c r="G184" s="50"/>
      <c r="H184" s="50" t="s">
        <v>526</v>
      </c>
      <c r="I184" s="50" t="s">
        <v>527</v>
      </c>
      <c r="J184" s="50" t="s">
        <v>291</v>
      </c>
      <c r="K184" s="50" t="s">
        <v>869</v>
      </c>
      <c r="L184" s="53" t="s">
        <v>66</v>
      </c>
      <c r="M184" s="55" t="s">
        <v>292</v>
      </c>
      <c r="N184" s="50">
        <v>1793.0</v>
      </c>
      <c r="O184" s="50">
        <v>1137.0</v>
      </c>
      <c r="P184" s="50" t="s">
        <v>293</v>
      </c>
      <c r="Q184" s="56" t="s">
        <v>870</v>
      </c>
      <c r="R184" s="53" t="s">
        <v>871</v>
      </c>
    </row>
    <row r="185">
      <c r="A185" s="54" t="s">
        <v>872</v>
      </c>
      <c r="B185" s="50" t="s">
        <v>169</v>
      </c>
      <c r="C185" s="51" t="s">
        <v>873</v>
      </c>
      <c r="D185" s="50" t="s">
        <v>874</v>
      </c>
      <c r="E185" s="52">
        <v>44544.85936342593</v>
      </c>
      <c r="F185" s="50"/>
      <c r="G185" s="50"/>
      <c r="H185" s="50"/>
      <c r="I185" s="50"/>
      <c r="J185" s="50" t="s">
        <v>171</v>
      </c>
      <c r="K185" s="50"/>
      <c r="L185" s="53" t="s">
        <v>196</v>
      </c>
      <c r="M185" s="55" t="s">
        <v>172</v>
      </c>
      <c r="N185" s="50">
        <v>6232.0</v>
      </c>
      <c r="O185" s="50">
        <v>6161.0</v>
      </c>
      <c r="P185" s="50" t="s">
        <v>173</v>
      </c>
      <c r="Q185" s="56" t="s">
        <v>875</v>
      </c>
      <c r="R185" s="53" t="s">
        <v>876</v>
      </c>
    </row>
    <row r="186">
      <c r="A186" s="54" t="s">
        <v>877</v>
      </c>
      <c r="B186" s="50" t="s">
        <v>878</v>
      </c>
      <c r="C186" s="51" t="s">
        <v>879</v>
      </c>
      <c r="D186" s="50" t="s">
        <v>880</v>
      </c>
      <c r="E186" s="52">
        <v>44544.8346875</v>
      </c>
      <c r="F186" s="50"/>
      <c r="G186" s="50"/>
      <c r="H186" s="50"/>
      <c r="I186" s="50"/>
      <c r="J186" s="50" t="s">
        <v>881</v>
      </c>
      <c r="K186" s="50"/>
      <c r="L186" s="53" t="s">
        <v>56</v>
      </c>
      <c r="M186" s="55" t="s">
        <v>882</v>
      </c>
      <c r="N186" s="50">
        <v>7229.0</v>
      </c>
      <c r="O186" s="50">
        <v>7948.0</v>
      </c>
      <c r="P186" s="50" t="s">
        <v>883</v>
      </c>
      <c r="Q186" s="56" t="s">
        <v>884</v>
      </c>
      <c r="R186" s="53" t="s">
        <v>885</v>
      </c>
    </row>
    <row r="187">
      <c r="A187" s="54" t="s">
        <v>877</v>
      </c>
      <c r="B187" s="50" t="s">
        <v>878</v>
      </c>
      <c r="C187" s="51" t="s">
        <v>879</v>
      </c>
      <c r="D187" s="50" t="s">
        <v>880</v>
      </c>
      <c r="E187" s="52">
        <v>44544.8346875</v>
      </c>
      <c r="F187" s="50"/>
      <c r="G187" s="50"/>
      <c r="H187" s="50"/>
      <c r="I187" s="50"/>
      <c r="J187" s="50" t="s">
        <v>881</v>
      </c>
      <c r="K187" s="50"/>
      <c r="L187" s="53" t="s">
        <v>56</v>
      </c>
      <c r="M187" s="55" t="s">
        <v>882</v>
      </c>
      <c r="N187" s="50">
        <v>7229.0</v>
      </c>
      <c r="O187" s="50">
        <v>7948.0</v>
      </c>
      <c r="P187" s="50" t="s">
        <v>883</v>
      </c>
      <c r="Q187" s="56" t="s">
        <v>884</v>
      </c>
      <c r="R187" s="53" t="s">
        <v>885</v>
      </c>
    </row>
    <row r="188">
      <c r="A188" s="54" t="s">
        <v>886</v>
      </c>
      <c r="B188" s="50" t="s">
        <v>495</v>
      </c>
      <c r="C188" s="51" t="s">
        <v>887</v>
      </c>
      <c r="D188" s="50" t="s">
        <v>888</v>
      </c>
      <c r="E188" s="52">
        <v>44544.75439814814</v>
      </c>
      <c r="F188" s="50"/>
      <c r="G188" s="50"/>
      <c r="H188" s="50"/>
      <c r="I188" s="50"/>
      <c r="J188" s="50" t="s">
        <v>498</v>
      </c>
      <c r="K188" s="50"/>
      <c r="L188" s="53" t="s">
        <v>56</v>
      </c>
      <c r="M188" s="55" t="s">
        <v>500</v>
      </c>
      <c r="N188" s="50">
        <v>8579.0</v>
      </c>
      <c r="O188" s="50">
        <v>8716.0</v>
      </c>
      <c r="P188" s="50" t="s">
        <v>501</v>
      </c>
      <c r="Q188" s="56" t="s">
        <v>889</v>
      </c>
      <c r="R188" s="53" t="s">
        <v>890</v>
      </c>
    </row>
    <row r="189">
      <c r="A189" s="54" t="s">
        <v>891</v>
      </c>
      <c r="B189" s="50" t="s">
        <v>588</v>
      </c>
      <c r="C189" s="51" t="s">
        <v>873</v>
      </c>
      <c r="D189" s="50" t="s">
        <v>892</v>
      </c>
      <c r="E189" s="52">
        <v>44544.75363425926</v>
      </c>
      <c r="F189" s="50"/>
      <c r="G189" s="50"/>
      <c r="H189" s="50"/>
      <c r="I189" s="50"/>
      <c r="J189" s="50" t="s">
        <v>590</v>
      </c>
      <c r="K189" s="50"/>
      <c r="L189" s="53" t="s">
        <v>56</v>
      </c>
      <c r="M189" s="55" t="s">
        <v>591</v>
      </c>
      <c r="N189" s="50">
        <v>281.0</v>
      </c>
      <c r="O189" s="50">
        <v>364.0</v>
      </c>
      <c r="P189" s="50"/>
      <c r="Q189" s="56" t="s">
        <v>893</v>
      </c>
      <c r="R189" s="53" t="s">
        <v>876</v>
      </c>
    </row>
    <row r="190">
      <c r="A190" s="54" t="s">
        <v>891</v>
      </c>
      <c r="B190" s="50" t="s">
        <v>588</v>
      </c>
      <c r="C190" s="51" t="s">
        <v>873</v>
      </c>
      <c r="D190" s="50" t="s">
        <v>892</v>
      </c>
      <c r="E190" s="52">
        <v>44544.75363425926</v>
      </c>
      <c r="F190" s="50"/>
      <c r="G190" s="50"/>
      <c r="H190" s="50"/>
      <c r="I190" s="50"/>
      <c r="J190" s="50" t="s">
        <v>590</v>
      </c>
      <c r="K190" s="50"/>
      <c r="L190" s="53" t="s">
        <v>56</v>
      </c>
      <c r="M190" s="55" t="s">
        <v>591</v>
      </c>
      <c r="N190" s="50">
        <v>281.0</v>
      </c>
      <c r="O190" s="50">
        <v>364.0</v>
      </c>
      <c r="P190" s="50"/>
      <c r="Q190" s="56" t="s">
        <v>893</v>
      </c>
      <c r="R190" s="53" t="s">
        <v>876</v>
      </c>
    </row>
    <row r="191">
      <c r="A191" s="54" t="s">
        <v>894</v>
      </c>
      <c r="B191" s="50" t="s">
        <v>372</v>
      </c>
      <c r="C191" s="51" t="s">
        <v>873</v>
      </c>
      <c r="D191" s="50" t="s">
        <v>895</v>
      </c>
      <c r="E191" s="52">
        <v>44544.72384259259</v>
      </c>
      <c r="F191" s="50"/>
      <c r="G191" s="50"/>
      <c r="H191" s="50"/>
      <c r="I191" s="50"/>
      <c r="J191" s="50" t="s">
        <v>375</v>
      </c>
      <c r="K191" s="50"/>
      <c r="L191" s="53" t="s">
        <v>56</v>
      </c>
      <c r="M191" s="55" t="s">
        <v>377</v>
      </c>
      <c r="N191" s="50">
        <v>2952.0</v>
      </c>
      <c r="O191" s="50">
        <v>2346.0</v>
      </c>
      <c r="P191" s="50" t="s">
        <v>378</v>
      </c>
      <c r="Q191" s="56" t="s">
        <v>896</v>
      </c>
      <c r="R191" s="53" t="s">
        <v>876</v>
      </c>
    </row>
    <row r="192">
      <c r="A192" s="54" t="s">
        <v>897</v>
      </c>
      <c r="B192" s="50" t="s">
        <v>77</v>
      </c>
      <c r="C192" s="51" t="s">
        <v>898</v>
      </c>
      <c r="D192" s="50" t="s">
        <v>899</v>
      </c>
      <c r="E192" s="52">
        <v>44544.71732638888</v>
      </c>
      <c r="F192" s="50"/>
      <c r="G192" s="50"/>
      <c r="H192" s="50"/>
      <c r="I192" s="50"/>
      <c r="J192" s="50" t="s">
        <v>82</v>
      </c>
      <c r="K192" s="50"/>
      <c r="L192" s="53" t="s">
        <v>66</v>
      </c>
      <c r="M192" s="55" t="s">
        <v>85</v>
      </c>
      <c r="N192" s="50">
        <v>1991.0</v>
      </c>
      <c r="O192" s="50">
        <v>1821.0</v>
      </c>
      <c r="P192" s="50" t="s">
        <v>86</v>
      </c>
      <c r="Q192" s="56" t="s">
        <v>900</v>
      </c>
      <c r="R192" s="53" t="s">
        <v>901</v>
      </c>
    </row>
    <row r="193">
      <c r="A193" s="54" t="s">
        <v>902</v>
      </c>
      <c r="B193" s="50" t="s">
        <v>199</v>
      </c>
      <c r="C193" s="51" t="s">
        <v>903</v>
      </c>
      <c r="D193" s="50" t="s">
        <v>904</v>
      </c>
      <c r="E193" s="52">
        <v>44544.713738425926</v>
      </c>
      <c r="F193" s="50"/>
      <c r="G193" s="50"/>
      <c r="H193" s="50"/>
      <c r="I193" s="50"/>
      <c r="J193" s="50" t="s">
        <v>201</v>
      </c>
      <c r="K193" s="50"/>
      <c r="L193" s="53" t="s">
        <v>84</v>
      </c>
      <c r="M193" s="55" t="s">
        <v>202</v>
      </c>
      <c r="N193" s="50">
        <v>12776.0</v>
      </c>
      <c r="O193" s="50">
        <v>11012.0</v>
      </c>
      <c r="P193" s="50" t="s">
        <v>203</v>
      </c>
      <c r="Q193" s="56" t="s">
        <v>905</v>
      </c>
      <c r="R193" s="53" t="s">
        <v>906</v>
      </c>
    </row>
    <row r="194">
      <c r="A194" s="54" t="s">
        <v>907</v>
      </c>
      <c r="B194" s="50" t="s">
        <v>152</v>
      </c>
      <c r="C194" s="51" t="s">
        <v>841</v>
      </c>
      <c r="D194" s="50" t="s">
        <v>908</v>
      </c>
      <c r="E194" s="52">
        <v>44544.71344907407</v>
      </c>
      <c r="F194" s="50"/>
      <c r="G194" s="50"/>
      <c r="H194" s="50"/>
      <c r="I194" s="50"/>
      <c r="J194" s="50" t="s">
        <v>155</v>
      </c>
      <c r="K194" s="50"/>
      <c r="L194" s="53" t="s">
        <v>84</v>
      </c>
      <c r="M194" s="55" t="s">
        <v>157</v>
      </c>
      <c r="N194" s="50">
        <v>2761.0</v>
      </c>
      <c r="O194" s="50">
        <v>2483.0</v>
      </c>
      <c r="P194" s="50"/>
      <c r="Q194" s="56" t="s">
        <v>909</v>
      </c>
      <c r="R194" s="53" t="s">
        <v>844</v>
      </c>
    </row>
    <row r="195">
      <c r="A195" s="54" t="s">
        <v>910</v>
      </c>
      <c r="B195" s="50" t="s">
        <v>288</v>
      </c>
      <c r="C195" s="51" t="s">
        <v>911</v>
      </c>
      <c r="D195" s="50" t="s">
        <v>912</v>
      </c>
      <c r="E195" s="52">
        <v>44544.710277777776</v>
      </c>
      <c r="F195" s="50"/>
      <c r="G195" s="50"/>
      <c r="H195" s="50"/>
      <c r="I195" s="50"/>
      <c r="J195" s="50" t="s">
        <v>291</v>
      </c>
      <c r="K195" s="50"/>
      <c r="L195" s="53" t="s">
        <v>66</v>
      </c>
      <c r="M195" s="55" t="s">
        <v>292</v>
      </c>
      <c r="N195" s="50">
        <v>1793.0</v>
      </c>
      <c r="O195" s="50">
        <v>1137.0</v>
      </c>
      <c r="P195" s="50" t="s">
        <v>293</v>
      </c>
      <c r="Q195" s="56" t="s">
        <v>913</v>
      </c>
      <c r="R195" s="53" t="s">
        <v>914</v>
      </c>
    </row>
    <row r="196">
      <c r="A196" s="54" t="s">
        <v>915</v>
      </c>
      <c r="B196" s="50" t="s">
        <v>288</v>
      </c>
      <c r="C196" s="51" t="s">
        <v>916</v>
      </c>
      <c r="D196" s="50" t="s">
        <v>917</v>
      </c>
      <c r="E196" s="52">
        <v>44544.71021990741</v>
      </c>
      <c r="F196" s="50"/>
      <c r="G196" s="50"/>
      <c r="H196" s="50" t="s">
        <v>65</v>
      </c>
      <c r="I196" s="50" t="s">
        <v>62</v>
      </c>
      <c r="J196" s="50" t="s">
        <v>291</v>
      </c>
      <c r="K196" s="50" t="s">
        <v>918</v>
      </c>
      <c r="L196" s="53" t="s">
        <v>66</v>
      </c>
      <c r="M196" s="55" t="s">
        <v>292</v>
      </c>
      <c r="N196" s="50">
        <v>1793.0</v>
      </c>
      <c r="O196" s="50">
        <v>1137.0</v>
      </c>
      <c r="P196" s="50" t="s">
        <v>293</v>
      </c>
      <c r="Q196" s="56" t="s">
        <v>919</v>
      </c>
      <c r="R196" s="53" t="s">
        <v>920</v>
      </c>
    </row>
    <row r="197">
      <c r="A197" s="54" t="s">
        <v>921</v>
      </c>
      <c r="B197" s="50" t="s">
        <v>288</v>
      </c>
      <c r="C197" s="51" t="s">
        <v>922</v>
      </c>
      <c r="D197" s="50" t="s">
        <v>923</v>
      </c>
      <c r="E197" s="52">
        <v>44544.70627314815</v>
      </c>
      <c r="F197" s="50"/>
      <c r="G197" s="50"/>
      <c r="H197" s="50" t="s">
        <v>924</v>
      </c>
      <c r="I197" s="50" t="s">
        <v>925</v>
      </c>
      <c r="J197" s="50" t="s">
        <v>291</v>
      </c>
      <c r="K197" s="50" t="s">
        <v>926</v>
      </c>
      <c r="L197" s="53" t="s">
        <v>66</v>
      </c>
      <c r="M197" s="55" t="s">
        <v>292</v>
      </c>
      <c r="N197" s="50">
        <v>1793.0</v>
      </c>
      <c r="O197" s="50">
        <v>1137.0</v>
      </c>
      <c r="P197" s="50" t="s">
        <v>293</v>
      </c>
      <c r="Q197" s="56" t="s">
        <v>927</v>
      </c>
      <c r="R197" s="53" t="s">
        <v>928</v>
      </c>
    </row>
    <row r="198">
      <c r="A198" s="54" t="s">
        <v>929</v>
      </c>
      <c r="B198" s="50" t="s">
        <v>288</v>
      </c>
      <c r="C198" s="51" t="s">
        <v>665</v>
      </c>
      <c r="D198" s="50" t="s">
        <v>930</v>
      </c>
      <c r="E198" s="52">
        <v>44544.705925925926</v>
      </c>
      <c r="F198" s="50"/>
      <c r="G198" s="50"/>
      <c r="H198" s="50"/>
      <c r="I198" s="50"/>
      <c r="J198" s="50" t="s">
        <v>291</v>
      </c>
      <c r="K198" s="50"/>
      <c r="L198" s="53" t="s">
        <v>66</v>
      </c>
      <c r="M198" s="55" t="s">
        <v>292</v>
      </c>
      <c r="N198" s="50">
        <v>1793.0</v>
      </c>
      <c r="O198" s="50">
        <v>1137.0</v>
      </c>
      <c r="P198" s="50" t="s">
        <v>293</v>
      </c>
      <c r="Q198" s="56" t="s">
        <v>931</v>
      </c>
      <c r="R198" s="53" t="s">
        <v>671</v>
      </c>
    </row>
    <row r="199">
      <c r="A199" s="54" t="s">
        <v>932</v>
      </c>
      <c r="B199" s="50" t="s">
        <v>288</v>
      </c>
      <c r="C199" s="51" t="s">
        <v>933</v>
      </c>
      <c r="D199" s="50" t="s">
        <v>934</v>
      </c>
      <c r="E199" s="52">
        <v>44544.70587962963</v>
      </c>
      <c r="F199" s="50"/>
      <c r="G199" s="50"/>
      <c r="H199" s="50"/>
      <c r="I199" s="50"/>
      <c r="J199" s="50" t="s">
        <v>291</v>
      </c>
      <c r="K199" s="50"/>
      <c r="L199" s="53" t="s">
        <v>66</v>
      </c>
      <c r="M199" s="55" t="s">
        <v>292</v>
      </c>
      <c r="N199" s="50">
        <v>1793.0</v>
      </c>
      <c r="O199" s="50">
        <v>1137.0</v>
      </c>
      <c r="P199" s="50" t="s">
        <v>293</v>
      </c>
      <c r="Q199" s="56" t="s">
        <v>935</v>
      </c>
      <c r="R199" s="53" t="s">
        <v>936</v>
      </c>
    </row>
    <row r="200">
      <c r="A200" s="54" t="s">
        <v>937</v>
      </c>
      <c r="B200" s="50" t="s">
        <v>288</v>
      </c>
      <c r="C200" s="51" t="s">
        <v>938</v>
      </c>
      <c r="D200" s="50" t="s">
        <v>939</v>
      </c>
      <c r="E200" s="52">
        <v>44544.704930555556</v>
      </c>
      <c r="F200" s="50"/>
      <c r="G200" s="50"/>
      <c r="H200" s="50" t="s">
        <v>375</v>
      </c>
      <c r="I200" s="50" t="s">
        <v>372</v>
      </c>
      <c r="J200" s="50" t="s">
        <v>291</v>
      </c>
      <c r="K200" s="50" t="s">
        <v>940</v>
      </c>
      <c r="L200" s="53" t="s">
        <v>66</v>
      </c>
      <c r="M200" s="55" t="s">
        <v>292</v>
      </c>
      <c r="N200" s="50">
        <v>1793.0</v>
      </c>
      <c r="O200" s="50">
        <v>1137.0</v>
      </c>
      <c r="P200" s="50" t="s">
        <v>293</v>
      </c>
      <c r="Q200" s="56" t="s">
        <v>941</v>
      </c>
      <c r="R200" s="53" t="s">
        <v>942</v>
      </c>
    </row>
    <row r="201">
      <c r="A201" s="54" t="s">
        <v>943</v>
      </c>
      <c r="B201" s="50" t="s">
        <v>944</v>
      </c>
      <c r="C201" s="51" t="s">
        <v>945</v>
      </c>
      <c r="D201" s="50" t="s">
        <v>946</v>
      </c>
      <c r="E201" s="52">
        <v>44544.703668981485</v>
      </c>
      <c r="F201" s="50"/>
      <c r="G201" s="50"/>
      <c r="H201" s="50"/>
      <c r="I201" s="50"/>
      <c r="J201" s="50" t="s">
        <v>947</v>
      </c>
      <c r="K201" s="50"/>
      <c r="L201" s="53" t="s">
        <v>84</v>
      </c>
      <c r="M201" s="55" t="s">
        <v>948</v>
      </c>
      <c r="N201" s="50">
        <v>1888.0</v>
      </c>
      <c r="O201" s="50">
        <v>1105.0</v>
      </c>
      <c r="P201" s="50" t="s">
        <v>949</v>
      </c>
      <c r="Q201" s="56" t="s">
        <v>950</v>
      </c>
      <c r="R201" s="53" t="s">
        <v>951</v>
      </c>
    </row>
    <row r="202">
      <c r="A202" s="54" t="s">
        <v>943</v>
      </c>
      <c r="B202" s="50" t="s">
        <v>944</v>
      </c>
      <c r="C202" s="51" t="s">
        <v>945</v>
      </c>
      <c r="D202" s="50" t="s">
        <v>946</v>
      </c>
      <c r="E202" s="52">
        <v>44544.703668981485</v>
      </c>
      <c r="F202" s="50"/>
      <c r="G202" s="50"/>
      <c r="H202" s="50"/>
      <c r="I202" s="50"/>
      <c r="J202" s="50" t="s">
        <v>947</v>
      </c>
      <c r="K202" s="50"/>
      <c r="L202" s="53" t="s">
        <v>84</v>
      </c>
      <c r="M202" s="55" t="s">
        <v>948</v>
      </c>
      <c r="N202" s="50">
        <v>1888.0</v>
      </c>
      <c r="O202" s="50">
        <v>1105.0</v>
      </c>
      <c r="P202" s="50" t="s">
        <v>949</v>
      </c>
      <c r="Q202" s="56" t="s">
        <v>950</v>
      </c>
      <c r="R202" s="53" t="s">
        <v>951</v>
      </c>
    </row>
    <row r="203">
      <c r="A203" s="54" t="s">
        <v>869</v>
      </c>
      <c r="B203" s="50" t="s">
        <v>527</v>
      </c>
      <c r="C203" s="51" t="s">
        <v>952</v>
      </c>
      <c r="D203" s="50" t="s">
        <v>953</v>
      </c>
      <c r="E203" s="52">
        <v>44544.68641203704</v>
      </c>
      <c r="F203" s="50"/>
      <c r="G203" s="50"/>
      <c r="H203" s="50"/>
      <c r="I203" s="50"/>
      <c r="J203" s="50" t="s">
        <v>526</v>
      </c>
      <c r="K203" s="50"/>
      <c r="L203" s="53" t="s">
        <v>84</v>
      </c>
      <c r="M203" s="55" t="s">
        <v>954</v>
      </c>
      <c r="N203" s="50">
        <v>1908.0</v>
      </c>
      <c r="O203" s="50">
        <v>1893.0</v>
      </c>
      <c r="P203" s="50" t="s">
        <v>86</v>
      </c>
      <c r="Q203" s="56" t="s">
        <v>955</v>
      </c>
      <c r="R203" s="53" t="s">
        <v>956</v>
      </c>
    </row>
    <row r="204">
      <c r="A204" s="54" t="s">
        <v>957</v>
      </c>
      <c r="B204" s="50" t="s">
        <v>152</v>
      </c>
      <c r="C204" s="51" t="s">
        <v>679</v>
      </c>
      <c r="D204" s="50" t="s">
        <v>958</v>
      </c>
      <c r="E204" s="52">
        <v>44544.68215277778</v>
      </c>
      <c r="F204" s="50"/>
      <c r="G204" s="50"/>
      <c r="H204" s="50"/>
      <c r="I204" s="50"/>
      <c r="J204" s="50" t="s">
        <v>155</v>
      </c>
      <c r="K204" s="50"/>
      <c r="L204" s="53" t="s">
        <v>84</v>
      </c>
      <c r="M204" s="55" t="s">
        <v>157</v>
      </c>
      <c r="N204" s="50">
        <v>2761.0</v>
      </c>
      <c r="O204" s="50">
        <v>2483.0</v>
      </c>
      <c r="P204" s="50"/>
      <c r="Q204" s="56" t="s">
        <v>959</v>
      </c>
      <c r="R204" s="53" t="s">
        <v>682</v>
      </c>
    </row>
    <row r="205">
      <c r="A205" s="54" t="s">
        <v>960</v>
      </c>
      <c r="B205" s="50" t="s">
        <v>594</v>
      </c>
      <c r="C205" s="51" t="s">
        <v>961</v>
      </c>
      <c r="D205" s="50" t="s">
        <v>962</v>
      </c>
      <c r="E205" s="52">
        <v>44544.67974537037</v>
      </c>
      <c r="F205" s="50"/>
      <c r="G205" s="50"/>
      <c r="H205" s="50"/>
      <c r="I205" s="50"/>
      <c r="J205" s="50" t="s">
        <v>597</v>
      </c>
      <c r="K205" s="50"/>
      <c r="L205" s="53" t="s">
        <v>84</v>
      </c>
      <c r="M205" s="55" t="s">
        <v>598</v>
      </c>
      <c r="N205" s="50">
        <v>1184.0</v>
      </c>
      <c r="O205" s="50">
        <v>308.0</v>
      </c>
      <c r="P205" s="50"/>
      <c r="Q205" s="56" t="s">
        <v>963</v>
      </c>
      <c r="R205" s="53" t="s">
        <v>964</v>
      </c>
    </row>
    <row r="206">
      <c r="A206" s="54" t="s">
        <v>965</v>
      </c>
      <c r="B206" s="50" t="s">
        <v>594</v>
      </c>
      <c r="C206" s="51" t="s">
        <v>966</v>
      </c>
      <c r="D206" s="50" t="s">
        <v>967</v>
      </c>
      <c r="E206" s="52">
        <v>44544.67895833333</v>
      </c>
      <c r="F206" s="50"/>
      <c r="G206" s="50"/>
      <c r="H206" s="50" t="s">
        <v>375</v>
      </c>
      <c r="I206" s="50" t="s">
        <v>372</v>
      </c>
      <c r="J206" s="50" t="s">
        <v>597</v>
      </c>
      <c r="K206" s="50" t="s">
        <v>968</v>
      </c>
      <c r="L206" s="53" t="s">
        <v>84</v>
      </c>
      <c r="M206" s="55" t="s">
        <v>598</v>
      </c>
      <c r="N206" s="50">
        <v>1184.0</v>
      </c>
      <c r="O206" s="50">
        <v>308.0</v>
      </c>
      <c r="P206" s="50"/>
      <c r="Q206" s="56" t="s">
        <v>969</v>
      </c>
      <c r="R206" s="53" t="s">
        <v>970</v>
      </c>
    </row>
    <row r="207">
      <c r="A207" s="54" t="s">
        <v>971</v>
      </c>
      <c r="B207" s="50" t="s">
        <v>972</v>
      </c>
      <c r="C207" s="51" t="s">
        <v>973</v>
      </c>
      <c r="D207" s="50" t="s">
        <v>974</v>
      </c>
      <c r="E207" s="52">
        <v>44544.678668981476</v>
      </c>
      <c r="F207" s="50"/>
      <c r="G207" s="50"/>
      <c r="H207" s="50"/>
      <c r="I207" s="50"/>
      <c r="J207" s="50" t="s">
        <v>975</v>
      </c>
      <c r="K207" s="50"/>
      <c r="L207" s="53" t="s">
        <v>84</v>
      </c>
      <c r="M207" s="55" t="s">
        <v>976</v>
      </c>
      <c r="N207" s="50">
        <v>1463.0</v>
      </c>
      <c r="O207" s="50">
        <v>1856.0</v>
      </c>
      <c r="P207" s="50" t="s">
        <v>977</v>
      </c>
      <c r="Q207" s="56" t="s">
        <v>978</v>
      </c>
      <c r="R207" s="53" t="s">
        <v>979</v>
      </c>
    </row>
    <row r="208">
      <c r="A208" s="54" t="s">
        <v>971</v>
      </c>
      <c r="B208" s="50" t="s">
        <v>972</v>
      </c>
      <c r="C208" s="51" t="s">
        <v>973</v>
      </c>
      <c r="D208" s="50" t="s">
        <v>974</v>
      </c>
      <c r="E208" s="52">
        <v>44544.678668981476</v>
      </c>
      <c r="F208" s="50"/>
      <c r="G208" s="50"/>
      <c r="H208" s="50"/>
      <c r="I208" s="50"/>
      <c r="J208" s="50" t="s">
        <v>975</v>
      </c>
      <c r="K208" s="50"/>
      <c r="L208" s="53" t="s">
        <v>84</v>
      </c>
      <c r="M208" s="55" t="s">
        <v>976</v>
      </c>
      <c r="N208" s="50">
        <v>1463.0</v>
      </c>
      <c r="O208" s="50">
        <v>1856.0</v>
      </c>
      <c r="P208" s="50" t="s">
        <v>977</v>
      </c>
      <c r="Q208" s="56" t="s">
        <v>978</v>
      </c>
      <c r="R208" s="53" t="s">
        <v>979</v>
      </c>
    </row>
    <row r="209">
      <c r="A209" s="54" t="s">
        <v>918</v>
      </c>
      <c r="B209" s="50" t="s">
        <v>62</v>
      </c>
      <c r="C209" s="51" t="s">
        <v>980</v>
      </c>
      <c r="D209" s="50" t="s">
        <v>981</v>
      </c>
      <c r="E209" s="52">
        <v>44544.677407407406</v>
      </c>
      <c r="F209" s="50"/>
      <c r="G209" s="50"/>
      <c r="H209" s="50"/>
      <c r="I209" s="50"/>
      <c r="J209" s="50" t="s">
        <v>65</v>
      </c>
      <c r="K209" s="50"/>
      <c r="L209" s="53" t="s">
        <v>84</v>
      </c>
      <c r="M209" s="55" t="s">
        <v>67</v>
      </c>
      <c r="N209" s="50">
        <v>4065.0</v>
      </c>
      <c r="O209" s="50">
        <v>3245.0</v>
      </c>
      <c r="P209" s="50" t="s">
        <v>68</v>
      </c>
      <c r="Q209" s="56" t="s">
        <v>982</v>
      </c>
      <c r="R209" s="53" t="s">
        <v>983</v>
      </c>
    </row>
    <row r="210">
      <c r="A210" s="54" t="s">
        <v>984</v>
      </c>
      <c r="B210" s="50" t="s">
        <v>594</v>
      </c>
      <c r="C210" s="51" t="s">
        <v>985</v>
      </c>
      <c r="D210" s="50" t="s">
        <v>986</v>
      </c>
      <c r="E210" s="52">
        <v>44544.677395833336</v>
      </c>
      <c r="F210" s="50"/>
      <c r="G210" s="50"/>
      <c r="H210" s="50"/>
      <c r="I210" s="50"/>
      <c r="J210" s="50" t="s">
        <v>597</v>
      </c>
      <c r="K210" s="50"/>
      <c r="L210" s="53" t="s">
        <v>84</v>
      </c>
      <c r="M210" s="55" t="s">
        <v>598</v>
      </c>
      <c r="N210" s="50">
        <v>1183.0</v>
      </c>
      <c r="O210" s="50">
        <v>307.0</v>
      </c>
      <c r="P210" s="50"/>
      <c r="Q210" s="56" t="s">
        <v>987</v>
      </c>
      <c r="R210" s="53" t="s">
        <v>988</v>
      </c>
    </row>
    <row r="211">
      <c r="A211" s="54" t="s">
        <v>989</v>
      </c>
      <c r="B211" s="50" t="s">
        <v>594</v>
      </c>
      <c r="C211" s="51" t="s">
        <v>990</v>
      </c>
      <c r="D211" s="50" t="s">
        <v>991</v>
      </c>
      <c r="E211" s="52">
        <v>44544.67732638889</v>
      </c>
      <c r="F211" s="50"/>
      <c r="G211" s="50"/>
      <c r="H211" s="50" t="s">
        <v>992</v>
      </c>
      <c r="I211" s="50" t="s">
        <v>993</v>
      </c>
      <c r="J211" s="50" t="s">
        <v>597</v>
      </c>
      <c r="K211" s="50" t="s">
        <v>994</v>
      </c>
      <c r="L211" s="53" t="s">
        <v>84</v>
      </c>
      <c r="M211" s="55" t="s">
        <v>598</v>
      </c>
      <c r="N211" s="50">
        <v>1183.0</v>
      </c>
      <c r="O211" s="50">
        <v>307.0</v>
      </c>
      <c r="P211" s="50"/>
      <c r="Q211" s="56" t="s">
        <v>995</v>
      </c>
      <c r="R211" s="53" t="s">
        <v>996</v>
      </c>
    </row>
    <row r="212">
      <c r="A212" s="54" t="s">
        <v>997</v>
      </c>
      <c r="B212" s="50" t="s">
        <v>998</v>
      </c>
      <c r="C212" s="51" t="s">
        <v>999</v>
      </c>
      <c r="D212" s="50" t="s">
        <v>1000</v>
      </c>
      <c r="E212" s="52">
        <v>44544.67460648148</v>
      </c>
      <c r="F212" s="50"/>
      <c r="G212" s="50"/>
      <c r="H212" s="50"/>
      <c r="I212" s="50"/>
      <c r="J212" s="50" t="s">
        <v>1001</v>
      </c>
      <c r="K212" s="50"/>
      <c r="L212" s="53" t="s">
        <v>66</v>
      </c>
      <c r="M212" s="55" t="s">
        <v>1002</v>
      </c>
      <c r="N212" s="50">
        <v>927.0</v>
      </c>
      <c r="O212" s="50">
        <v>868.0</v>
      </c>
      <c r="P212" s="50" t="s">
        <v>378</v>
      </c>
      <c r="Q212" s="56" t="s">
        <v>1003</v>
      </c>
      <c r="R212" s="53" t="s">
        <v>1004</v>
      </c>
    </row>
    <row r="213">
      <c r="A213" s="54" t="s">
        <v>997</v>
      </c>
      <c r="B213" s="50" t="s">
        <v>998</v>
      </c>
      <c r="C213" s="51" t="s">
        <v>999</v>
      </c>
      <c r="D213" s="50" t="s">
        <v>1000</v>
      </c>
      <c r="E213" s="52">
        <v>44544.67460648148</v>
      </c>
      <c r="F213" s="50"/>
      <c r="G213" s="50"/>
      <c r="H213" s="50"/>
      <c r="I213" s="50"/>
      <c r="J213" s="50" t="s">
        <v>1001</v>
      </c>
      <c r="K213" s="50"/>
      <c r="L213" s="53" t="s">
        <v>66</v>
      </c>
      <c r="M213" s="55" t="s">
        <v>1002</v>
      </c>
      <c r="N213" s="50">
        <v>927.0</v>
      </c>
      <c r="O213" s="50">
        <v>868.0</v>
      </c>
      <c r="P213" s="50" t="s">
        <v>378</v>
      </c>
      <c r="Q213" s="56" t="s">
        <v>1003</v>
      </c>
      <c r="R213" s="53" t="s">
        <v>1004</v>
      </c>
    </row>
    <row r="214">
      <c r="A214" s="54" t="s">
        <v>1005</v>
      </c>
      <c r="B214" s="50" t="s">
        <v>1006</v>
      </c>
      <c r="C214" s="51" t="s">
        <v>1007</v>
      </c>
      <c r="D214" s="50" t="s">
        <v>1008</v>
      </c>
      <c r="E214" s="52">
        <v>44544.671875</v>
      </c>
      <c r="F214" s="50"/>
      <c r="G214" s="50"/>
      <c r="H214" s="50"/>
      <c r="I214" s="50"/>
      <c r="J214" s="50" t="s">
        <v>1009</v>
      </c>
      <c r="K214" s="50"/>
      <c r="L214" s="53" t="s">
        <v>56</v>
      </c>
      <c r="M214" s="55" t="s">
        <v>1010</v>
      </c>
      <c r="N214" s="50">
        <v>114.0</v>
      </c>
      <c r="O214" s="50">
        <v>274.0</v>
      </c>
      <c r="P214" s="50" t="s">
        <v>1011</v>
      </c>
      <c r="Q214" s="56" t="s">
        <v>1012</v>
      </c>
      <c r="R214" s="53" t="s">
        <v>1013</v>
      </c>
    </row>
    <row r="215">
      <c r="A215" s="54" t="s">
        <v>1014</v>
      </c>
      <c r="B215" s="50" t="s">
        <v>372</v>
      </c>
      <c r="C215" s="51" t="s">
        <v>973</v>
      </c>
      <c r="D215" s="50" t="s">
        <v>1015</v>
      </c>
      <c r="E215" s="52">
        <v>44544.6715625</v>
      </c>
      <c r="F215" s="50"/>
      <c r="G215" s="50"/>
      <c r="H215" s="50"/>
      <c r="I215" s="50"/>
      <c r="J215" s="50" t="s">
        <v>375</v>
      </c>
      <c r="K215" s="50"/>
      <c r="L215" s="53" t="s">
        <v>84</v>
      </c>
      <c r="M215" s="55" t="s">
        <v>377</v>
      </c>
      <c r="N215" s="50">
        <v>2951.0</v>
      </c>
      <c r="O215" s="50">
        <v>2346.0</v>
      </c>
      <c r="P215" s="50" t="s">
        <v>378</v>
      </c>
      <c r="Q215" s="56" t="s">
        <v>1016</v>
      </c>
      <c r="R215" s="53" t="s">
        <v>979</v>
      </c>
    </row>
    <row r="216">
      <c r="A216" s="54" t="s">
        <v>1017</v>
      </c>
      <c r="B216" s="50" t="s">
        <v>594</v>
      </c>
      <c r="C216" s="51" t="s">
        <v>973</v>
      </c>
      <c r="D216" s="50" t="s">
        <v>1018</v>
      </c>
      <c r="E216" s="52">
        <v>44544.67018518518</v>
      </c>
      <c r="F216" s="50"/>
      <c r="G216" s="50"/>
      <c r="H216" s="50"/>
      <c r="I216" s="50"/>
      <c r="J216" s="50" t="s">
        <v>597</v>
      </c>
      <c r="K216" s="50"/>
      <c r="L216" s="53" t="s">
        <v>66</v>
      </c>
      <c r="M216" s="55" t="s">
        <v>598</v>
      </c>
      <c r="N216" s="50">
        <v>1183.0</v>
      </c>
      <c r="O216" s="50">
        <v>307.0</v>
      </c>
      <c r="P216" s="50"/>
      <c r="Q216" s="56" t="s">
        <v>1019</v>
      </c>
      <c r="R216" s="53" t="s">
        <v>979</v>
      </c>
    </row>
    <row r="217">
      <c r="A217" s="54" t="s">
        <v>1020</v>
      </c>
      <c r="B217" s="50" t="s">
        <v>199</v>
      </c>
      <c r="C217" s="51" t="s">
        <v>1021</v>
      </c>
      <c r="D217" s="50" t="s">
        <v>1022</v>
      </c>
      <c r="E217" s="52">
        <v>44544.6670949074</v>
      </c>
      <c r="F217" s="50"/>
      <c r="G217" s="50"/>
      <c r="H217" s="50"/>
      <c r="I217" s="50"/>
      <c r="J217" s="50" t="s">
        <v>201</v>
      </c>
      <c r="K217" s="50"/>
      <c r="L217" s="53" t="s">
        <v>84</v>
      </c>
      <c r="M217" s="55" t="s">
        <v>202</v>
      </c>
      <c r="N217" s="50">
        <v>12776.0</v>
      </c>
      <c r="O217" s="50">
        <v>11012.0</v>
      </c>
      <c r="P217" s="50" t="s">
        <v>203</v>
      </c>
      <c r="Q217" s="56" t="s">
        <v>1023</v>
      </c>
      <c r="R217" s="53" t="s">
        <v>1024</v>
      </c>
    </row>
    <row r="218">
      <c r="A218" s="54" t="s">
        <v>994</v>
      </c>
      <c r="B218" s="50" t="s">
        <v>993</v>
      </c>
      <c r="C218" s="51" t="s">
        <v>1025</v>
      </c>
      <c r="D218" s="50" t="s">
        <v>1026</v>
      </c>
      <c r="E218" s="52">
        <v>44544.66611111111</v>
      </c>
      <c r="F218" s="50"/>
      <c r="G218" s="50"/>
      <c r="H218" s="50"/>
      <c r="I218" s="50"/>
      <c r="J218" s="50" t="s">
        <v>992</v>
      </c>
      <c r="K218" s="50"/>
      <c r="L218" s="53" t="s">
        <v>84</v>
      </c>
      <c r="M218" s="55" t="s">
        <v>1027</v>
      </c>
      <c r="N218" s="50">
        <v>148.0</v>
      </c>
      <c r="O218" s="50">
        <v>335.0</v>
      </c>
      <c r="P218" s="50" t="s">
        <v>669</v>
      </c>
      <c r="Q218" s="56" t="s">
        <v>1028</v>
      </c>
      <c r="R218" s="53" t="s">
        <v>1029</v>
      </c>
    </row>
    <row r="219">
      <c r="A219" s="54" t="s">
        <v>1030</v>
      </c>
      <c r="B219" s="50" t="s">
        <v>77</v>
      </c>
      <c r="C219" s="51" t="s">
        <v>679</v>
      </c>
      <c r="D219" s="50" t="s">
        <v>1031</v>
      </c>
      <c r="E219" s="52">
        <v>44544.66380787037</v>
      </c>
      <c r="F219" s="50"/>
      <c r="G219" s="50"/>
      <c r="H219" s="50"/>
      <c r="I219" s="50"/>
      <c r="J219" s="50" t="s">
        <v>82</v>
      </c>
      <c r="K219" s="50"/>
      <c r="L219" s="53" t="s">
        <v>66</v>
      </c>
      <c r="M219" s="55" t="s">
        <v>85</v>
      </c>
      <c r="N219" s="50">
        <v>1990.0</v>
      </c>
      <c r="O219" s="50">
        <v>1821.0</v>
      </c>
      <c r="P219" s="50" t="s">
        <v>86</v>
      </c>
      <c r="Q219" s="56" t="s">
        <v>1032</v>
      </c>
      <c r="R219" s="53" t="s">
        <v>682</v>
      </c>
    </row>
    <row r="220">
      <c r="A220" s="54" t="s">
        <v>1033</v>
      </c>
      <c r="B220" s="50" t="s">
        <v>77</v>
      </c>
      <c r="C220" s="51" t="s">
        <v>684</v>
      </c>
      <c r="D220" s="50" t="s">
        <v>1034</v>
      </c>
      <c r="E220" s="52">
        <v>44544.66363425926</v>
      </c>
      <c r="F220" s="50"/>
      <c r="G220" s="50"/>
      <c r="H220" s="50"/>
      <c r="I220" s="50"/>
      <c r="J220" s="50" t="s">
        <v>82</v>
      </c>
      <c r="K220" s="50"/>
      <c r="L220" s="53" t="s">
        <v>66</v>
      </c>
      <c r="M220" s="55" t="s">
        <v>85</v>
      </c>
      <c r="N220" s="50">
        <v>1990.0</v>
      </c>
      <c r="O220" s="50">
        <v>1821.0</v>
      </c>
      <c r="P220" s="50" t="s">
        <v>86</v>
      </c>
      <c r="Q220" s="56" t="s">
        <v>1035</v>
      </c>
      <c r="R220" s="53" t="s">
        <v>687</v>
      </c>
    </row>
    <row r="221">
      <c r="A221" s="54" t="s">
        <v>1036</v>
      </c>
      <c r="B221" s="50" t="s">
        <v>77</v>
      </c>
      <c r="C221" s="51" t="s">
        <v>745</v>
      </c>
      <c r="D221" s="50" t="s">
        <v>1037</v>
      </c>
      <c r="E221" s="52">
        <v>44544.66353009259</v>
      </c>
      <c r="F221" s="50"/>
      <c r="G221" s="50"/>
      <c r="H221" s="50"/>
      <c r="I221" s="50"/>
      <c r="J221" s="50" t="s">
        <v>82</v>
      </c>
      <c r="K221" s="50"/>
      <c r="L221" s="53" t="s">
        <v>66</v>
      </c>
      <c r="M221" s="55" t="s">
        <v>85</v>
      </c>
      <c r="N221" s="50">
        <v>1990.0</v>
      </c>
      <c r="O221" s="50">
        <v>1821.0</v>
      </c>
      <c r="P221" s="50" t="s">
        <v>86</v>
      </c>
      <c r="Q221" s="56" t="s">
        <v>1038</v>
      </c>
      <c r="R221" s="53" t="s">
        <v>751</v>
      </c>
    </row>
    <row r="222">
      <c r="A222" s="54" t="s">
        <v>968</v>
      </c>
      <c r="B222" s="50" t="s">
        <v>372</v>
      </c>
      <c r="C222" s="51" t="s">
        <v>1039</v>
      </c>
      <c r="D222" s="50" t="s">
        <v>1040</v>
      </c>
      <c r="E222" s="52">
        <v>44544.66321759259</v>
      </c>
      <c r="F222" s="50"/>
      <c r="G222" s="50"/>
      <c r="H222" s="50"/>
      <c r="I222" s="50"/>
      <c r="J222" s="50" t="s">
        <v>375</v>
      </c>
      <c r="K222" s="50"/>
      <c r="L222" s="53" t="s">
        <v>84</v>
      </c>
      <c r="M222" s="55" t="s">
        <v>377</v>
      </c>
      <c r="N222" s="50">
        <v>2951.0</v>
      </c>
      <c r="O222" s="50">
        <v>2346.0</v>
      </c>
      <c r="P222" s="50" t="s">
        <v>378</v>
      </c>
      <c r="Q222" s="56" t="s">
        <v>1041</v>
      </c>
      <c r="R222" s="53" t="s">
        <v>1042</v>
      </c>
    </row>
    <row r="223">
      <c r="A223" s="54" t="s">
        <v>1043</v>
      </c>
      <c r="B223" s="50" t="s">
        <v>77</v>
      </c>
      <c r="C223" s="51" t="s">
        <v>448</v>
      </c>
      <c r="D223" s="50" t="s">
        <v>1044</v>
      </c>
      <c r="E223" s="52">
        <v>44544.66108796296</v>
      </c>
      <c r="F223" s="50"/>
      <c r="G223" s="50"/>
      <c r="H223" s="50"/>
      <c r="I223" s="50"/>
      <c r="J223" s="50" t="s">
        <v>82</v>
      </c>
      <c r="K223" s="50"/>
      <c r="L223" s="53" t="s">
        <v>66</v>
      </c>
      <c r="M223" s="55" t="s">
        <v>85</v>
      </c>
      <c r="N223" s="50">
        <v>1990.0</v>
      </c>
      <c r="O223" s="50">
        <v>1821.0</v>
      </c>
      <c r="P223" s="50" t="s">
        <v>86</v>
      </c>
      <c r="Q223" s="56" t="s">
        <v>1045</v>
      </c>
      <c r="R223" s="53" t="s">
        <v>451</v>
      </c>
    </row>
    <row r="224">
      <c r="A224" s="54" t="s">
        <v>1046</v>
      </c>
      <c r="B224" s="50" t="s">
        <v>77</v>
      </c>
      <c r="C224" s="51" t="s">
        <v>1047</v>
      </c>
      <c r="D224" s="50" t="s">
        <v>1048</v>
      </c>
      <c r="E224" s="52">
        <v>44544.660949074074</v>
      </c>
      <c r="F224" s="50"/>
      <c r="G224" s="50"/>
      <c r="H224" s="50"/>
      <c r="I224" s="50"/>
      <c r="J224" s="50" t="s">
        <v>82</v>
      </c>
      <c r="K224" s="50"/>
      <c r="L224" s="53" t="s">
        <v>66</v>
      </c>
      <c r="M224" s="55" t="s">
        <v>85</v>
      </c>
      <c r="N224" s="50">
        <v>1990.0</v>
      </c>
      <c r="O224" s="50">
        <v>1821.0</v>
      </c>
      <c r="P224" s="50" t="s">
        <v>86</v>
      </c>
      <c r="Q224" s="56" t="s">
        <v>1049</v>
      </c>
      <c r="R224" s="53" t="s">
        <v>1050</v>
      </c>
    </row>
    <row r="225">
      <c r="A225" s="54" t="s">
        <v>1051</v>
      </c>
      <c r="B225" s="50" t="s">
        <v>77</v>
      </c>
      <c r="C225" s="51" t="s">
        <v>862</v>
      </c>
      <c r="D225" s="50" t="s">
        <v>1052</v>
      </c>
      <c r="E225" s="52">
        <v>44544.66085648148</v>
      </c>
      <c r="F225" s="50"/>
      <c r="G225" s="50"/>
      <c r="H225" s="50"/>
      <c r="I225" s="50"/>
      <c r="J225" s="50" t="s">
        <v>82</v>
      </c>
      <c r="K225" s="50"/>
      <c r="L225" s="53" t="s">
        <v>66</v>
      </c>
      <c r="M225" s="55" t="s">
        <v>85</v>
      </c>
      <c r="N225" s="50">
        <v>1990.0</v>
      </c>
      <c r="O225" s="50">
        <v>1821.0</v>
      </c>
      <c r="P225" s="50" t="s">
        <v>86</v>
      </c>
      <c r="Q225" s="56" t="s">
        <v>1053</v>
      </c>
      <c r="R225" s="53" t="s">
        <v>865</v>
      </c>
    </row>
    <row r="226">
      <c r="A226" s="54" t="s">
        <v>1054</v>
      </c>
      <c r="B226" s="50" t="s">
        <v>77</v>
      </c>
      <c r="C226" s="51" t="s">
        <v>656</v>
      </c>
      <c r="D226" s="50" t="s">
        <v>1055</v>
      </c>
      <c r="E226" s="52">
        <v>44544.66079861111</v>
      </c>
      <c r="F226" s="50"/>
      <c r="G226" s="50"/>
      <c r="H226" s="50"/>
      <c r="I226" s="50"/>
      <c r="J226" s="50" t="s">
        <v>82</v>
      </c>
      <c r="K226" s="50"/>
      <c r="L226" s="53" t="s">
        <v>66</v>
      </c>
      <c r="M226" s="55" t="s">
        <v>85</v>
      </c>
      <c r="N226" s="50">
        <v>1990.0</v>
      </c>
      <c r="O226" s="50">
        <v>1821.0</v>
      </c>
      <c r="P226" s="50" t="s">
        <v>86</v>
      </c>
      <c r="Q226" s="56" t="s">
        <v>1056</v>
      </c>
      <c r="R226" s="53" t="s">
        <v>662</v>
      </c>
    </row>
    <row r="227">
      <c r="A227" s="54" t="s">
        <v>1057</v>
      </c>
      <c r="B227" s="50" t="s">
        <v>77</v>
      </c>
      <c r="C227" s="51" t="s">
        <v>1058</v>
      </c>
      <c r="D227" s="50" t="s">
        <v>1059</v>
      </c>
      <c r="E227" s="52">
        <v>44544.6606712963</v>
      </c>
      <c r="F227" s="50"/>
      <c r="G227" s="50"/>
      <c r="H227" s="50" t="s">
        <v>1009</v>
      </c>
      <c r="I227" s="50" t="s">
        <v>1006</v>
      </c>
      <c r="J227" s="50" t="s">
        <v>82</v>
      </c>
      <c r="K227" s="50" t="s">
        <v>1060</v>
      </c>
      <c r="L227" s="53" t="s">
        <v>66</v>
      </c>
      <c r="M227" s="55" t="s">
        <v>85</v>
      </c>
      <c r="N227" s="50">
        <v>1990.0</v>
      </c>
      <c r="O227" s="50">
        <v>1821.0</v>
      </c>
      <c r="P227" s="50" t="s">
        <v>86</v>
      </c>
      <c r="Q227" s="56" t="s">
        <v>1061</v>
      </c>
      <c r="R227" s="53" t="s">
        <v>1062</v>
      </c>
    </row>
    <row r="228">
      <c r="A228" s="54" t="s">
        <v>1057</v>
      </c>
      <c r="B228" s="50" t="s">
        <v>77</v>
      </c>
      <c r="C228" s="51" t="s">
        <v>1058</v>
      </c>
      <c r="D228" s="50" t="s">
        <v>1059</v>
      </c>
      <c r="E228" s="52">
        <v>44544.6606712963</v>
      </c>
      <c r="F228" s="50"/>
      <c r="G228" s="50"/>
      <c r="H228" s="50" t="s">
        <v>1009</v>
      </c>
      <c r="I228" s="50" t="s">
        <v>1006</v>
      </c>
      <c r="J228" s="50" t="s">
        <v>82</v>
      </c>
      <c r="K228" s="50" t="s">
        <v>1060</v>
      </c>
      <c r="L228" s="53" t="s">
        <v>66</v>
      </c>
      <c r="M228" s="55" t="s">
        <v>85</v>
      </c>
      <c r="N228" s="50">
        <v>1990.0</v>
      </c>
      <c r="O228" s="50">
        <v>1821.0</v>
      </c>
      <c r="P228" s="50" t="s">
        <v>86</v>
      </c>
      <c r="Q228" s="56" t="s">
        <v>1061</v>
      </c>
      <c r="R228" s="53" t="s">
        <v>1062</v>
      </c>
    </row>
    <row r="229">
      <c r="A229" s="54" t="s">
        <v>1063</v>
      </c>
      <c r="B229" s="50" t="s">
        <v>77</v>
      </c>
      <c r="C229" s="51" t="s">
        <v>1064</v>
      </c>
      <c r="D229" s="50" t="s">
        <v>1065</v>
      </c>
      <c r="E229" s="52">
        <v>44544.65597222222</v>
      </c>
      <c r="F229" s="50"/>
      <c r="G229" s="50"/>
      <c r="H229" s="50"/>
      <c r="I229" s="50"/>
      <c r="J229" s="50" t="s">
        <v>82</v>
      </c>
      <c r="K229" s="50"/>
      <c r="L229" s="53" t="s">
        <v>66</v>
      </c>
      <c r="M229" s="55" t="s">
        <v>85</v>
      </c>
      <c r="N229" s="50">
        <v>1989.0</v>
      </c>
      <c r="O229" s="50">
        <v>1821.0</v>
      </c>
      <c r="P229" s="50" t="s">
        <v>86</v>
      </c>
      <c r="Q229" s="56" t="s">
        <v>1066</v>
      </c>
      <c r="R229" s="53" t="s">
        <v>1067</v>
      </c>
    </row>
    <row r="230">
      <c r="A230" s="54" t="s">
        <v>1068</v>
      </c>
      <c r="B230" s="50" t="s">
        <v>1069</v>
      </c>
      <c r="C230" s="51" t="s">
        <v>1070</v>
      </c>
      <c r="D230" s="50" t="s">
        <v>1071</v>
      </c>
      <c r="E230" s="52">
        <v>44544.65510416667</v>
      </c>
      <c r="F230" s="50"/>
      <c r="G230" s="50"/>
      <c r="H230" s="50"/>
      <c r="I230" s="50"/>
      <c r="J230" s="50" t="s">
        <v>1072</v>
      </c>
      <c r="K230" s="50"/>
      <c r="L230" s="53" t="s">
        <v>84</v>
      </c>
      <c r="M230" s="55" t="s">
        <v>1073</v>
      </c>
      <c r="N230" s="50">
        <v>8974.0</v>
      </c>
      <c r="O230" s="50">
        <v>5443.0</v>
      </c>
      <c r="P230" s="50" t="s">
        <v>1074</v>
      </c>
      <c r="Q230" s="56" t="s">
        <v>1075</v>
      </c>
      <c r="R230" s="53" t="s">
        <v>1076</v>
      </c>
    </row>
    <row r="231">
      <c r="A231" s="54" t="s">
        <v>1077</v>
      </c>
      <c r="B231" s="50" t="s">
        <v>527</v>
      </c>
      <c r="C231" s="51" t="s">
        <v>1078</v>
      </c>
      <c r="D231" s="50" t="s">
        <v>1079</v>
      </c>
      <c r="E231" s="52">
        <v>44544.654756944445</v>
      </c>
      <c r="F231" s="50"/>
      <c r="G231" s="50"/>
      <c r="H231" s="50"/>
      <c r="I231" s="50"/>
      <c r="J231" s="50" t="s">
        <v>526</v>
      </c>
      <c r="K231" s="50"/>
      <c r="L231" s="53" t="s">
        <v>66</v>
      </c>
      <c r="M231" s="55" t="s">
        <v>954</v>
      </c>
      <c r="N231" s="50">
        <v>1908.0</v>
      </c>
      <c r="O231" s="50">
        <v>1893.0</v>
      </c>
      <c r="P231" s="50" t="s">
        <v>86</v>
      </c>
      <c r="Q231" s="56" t="s">
        <v>1080</v>
      </c>
      <c r="R231" s="53" t="s">
        <v>1081</v>
      </c>
    </row>
    <row r="232">
      <c r="A232" s="54" t="s">
        <v>1082</v>
      </c>
      <c r="B232" s="50" t="s">
        <v>1083</v>
      </c>
      <c r="C232" s="51" t="s">
        <v>656</v>
      </c>
      <c r="D232" s="50" t="s">
        <v>1084</v>
      </c>
      <c r="E232" s="52">
        <v>44544.6466087963</v>
      </c>
      <c r="F232" s="50"/>
      <c r="G232" s="50"/>
      <c r="H232" s="50"/>
      <c r="I232" s="50"/>
      <c r="J232" s="50" t="s">
        <v>1085</v>
      </c>
      <c r="K232" s="50"/>
      <c r="L232" s="53" t="s">
        <v>66</v>
      </c>
      <c r="M232" s="55" t="s">
        <v>1086</v>
      </c>
      <c r="N232" s="50">
        <v>3938.0</v>
      </c>
      <c r="O232" s="50">
        <v>3789.0</v>
      </c>
      <c r="P232" s="50" t="s">
        <v>86</v>
      </c>
      <c r="Q232" s="56" t="s">
        <v>1087</v>
      </c>
      <c r="R232" s="53" t="s">
        <v>662</v>
      </c>
    </row>
    <row r="233">
      <c r="A233" s="54" t="s">
        <v>1088</v>
      </c>
      <c r="B233" s="50" t="s">
        <v>588</v>
      </c>
      <c r="C233" s="51" t="s">
        <v>1089</v>
      </c>
      <c r="D233" s="50" t="s">
        <v>1090</v>
      </c>
      <c r="E233" s="52">
        <v>44544.64587962963</v>
      </c>
      <c r="F233" s="50"/>
      <c r="G233" s="50"/>
      <c r="H233" s="50"/>
      <c r="I233" s="50"/>
      <c r="J233" s="50" t="s">
        <v>590</v>
      </c>
      <c r="K233" s="50"/>
      <c r="L233" s="53" t="s">
        <v>478</v>
      </c>
      <c r="M233" s="55" t="s">
        <v>591</v>
      </c>
      <c r="N233" s="50">
        <v>281.0</v>
      </c>
      <c r="O233" s="50">
        <v>364.0</v>
      </c>
      <c r="P233" s="50"/>
      <c r="Q233" s="56" t="s">
        <v>1091</v>
      </c>
      <c r="R233" s="53" t="s">
        <v>1092</v>
      </c>
    </row>
    <row r="234">
      <c r="A234" s="54" t="s">
        <v>1093</v>
      </c>
      <c r="B234" s="50" t="s">
        <v>372</v>
      </c>
      <c r="C234" s="51" t="s">
        <v>1094</v>
      </c>
      <c r="D234" s="50" t="s">
        <v>1095</v>
      </c>
      <c r="E234" s="52">
        <v>44544.6403587963</v>
      </c>
      <c r="F234" s="50"/>
      <c r="G234" s="50"/>
      <c r="H234" s="50" t="s">
        <v>1096</v>
      </c>
      <c r="I234" s="50" t="s">
        <v>1097</v>
      </c>
      <c r="J234" s="50" t="s">
        <v>375</v>
      </c>
      <c r="K234" s="50"/>
      <c r="L234" s="53" t="s">
        <v>84</v>
      </c>
      <c r="M234" s="55" t="s">
        <v>377</v>
      </c>
      <c r="N234" s="50">
        <v>2950.0</v>
      </c>
      <c r="O234" s="50">
        <v>2345.0</v>
      </c>
      <c r="P234" s="50" t="s">
        <v>378</v>
      </c>
      <c r="Q234" s="56" t="s">
        <v>1098</v>
      </c>
      <c r="R234" s="53" t="s">
        <v>1099</v>
      </c>
    </row>
    <row r="235">
      <c r="A235" s="54" t="s">
        <v>1100</v>
      </c>
      <c r="B235" s="50" t="s">
        <v>1101</v>
      </c>
      <c r="C235" s="51" t="s">
        <v>1102</v>
      </c>
      <c r="D235" s="50" t="s">
        <v>1103</v>
      </c>
      <c r="E235" s="52">
        <v>44544.63802083333</v>
      </c>
      <c r="F235" s="50"/>
      <c r="G235" s="50"/>
      <c r="H235" s="50"/>
      <c r="I235" s="50"/>
      <c r="J235" s="50" t="s">
        <v>1104</v>
      </c>
      <c r="K235" s="50"/>
      <c r="L235" s="53" t="s">
        <v>66</v>
      </c>
      <c r="M235" s="55" t="s">
        <v>1105</v>
      </c>
      <c r="N235" s="50">
        <v>1538.0</v>
      </c>
      <c r="O235" s="50">
        <v>2283.0</v>
      </c>
      <c r="P235" s="50" t="s">
        <v>1106</v>
      </c>
      <c r="Q235" s="56" t="s">
        <v>1107</v>
      </c>
      <c r="R235" s="53" t="s">
        <v>1108</v>
      </c>
    </row>
    <row r="236">
      <c r="A236" s="54" t="s">
        <v>1109</v>
      </c>
      <c r="B236" s="50" t="s">
        <v>1069</v>
      </c>
      <c r="C236" s="51" t="s">
        <v>1110</v>
      </c>
      <c r="D236" s="50" t="s">
        <v>1111</v>
      </c>
      <c r="E236" s="52">
        <v>44544.6378587963</v>
      </c>
      <c r="F236" s="50"/>
      <c r="G236" s="50"/>
      <c r="H236" s="50"/>
      <c r="I236" s="50"/>
      <c r="J236" s="50" t="s">
        <v>1072</v>
      </c>
      <c r="K236" s="50"/>
      <c r="L236" s="53" t="s">
        <v>84</v>
      </c>
      <c r="M236" s="55" t="s">
        <v>1073</v>
      </c>
      <c r="N236" s="50">
        <v>8974.0</v>
      </c>
      <c r="O236" s="50">
        <v>5443.0</v>
      </c>
      <c r="P236" s="50" t="s">
        <v>1074</v>
      </c>
      <c r="Q236" s="56" t="s">
        <v>1112</v>
      </c>
      <c r="R236" s="53" t="s">
        <v>1113</v>
      </c>
    </row>
    <row r="237">
      <c r="A237" s="54" t="s">
        <v>1114</v>
      </c>
      <c r="B237" s="50" t="s">
        <v>527</v>
      </c>
      <c r="C237" s="51" t="s">
        <v>1115</v>
      </c>
      <c r="D237" s="50" t="s">
        <v>1116</v>
      </c>
      <c r="E237" s="52">
        <v>44544.63207175926</v>
      </c>
      <c r="F237" s="50"/>
      <c r="G237" s="50"/>
      <c r="H237" s="50"/>
      <c r="I237" s="50"/>
      <c r="J237" s="50" t="s">
        <v>526</v>
      </c>
      <c r="K237" s="50"/>
      <c r="L237" s="53" t="s">
        <v>84</v>
      </c>
      <c r="M237" s="55" t="s">
        <v>954</v>
      </c>
      <c r="N237" s="50">
        <v>1908.0</v>
      </c>
      <c r="O237" s="50">
        <v>1893.0</v>
      </c>
      <c r="P237" s="50" t="s">
        <v>86</v>
      </c>
      <c r="Q237" s="56" t="s">
        <v>1117</v>
      </c>
      <c r="R237" s="53" t="s">
        <v>1118</v>
      </c>
    </row>
    <row r="238">
      <c r="A238" s="54" t="s">
        <v>1119</v>
      </c>
      <c r="B238" s="50" t="s">
        <v>372</v>
      </c>
      <c r="C238" s="51" t="s">
        <v>1120</v>
      </c>
      <c r="D238" s="50" t="s">
        <v>1121</v>
      </c>
      <c r="E238" s="52">
        <v>44544.62822916667</v>
      </c>
      <c r="F238" s="50"/>
      <c r="G238" s="50"/>
      <c r="H238" s="50" t="s">
        <v>1122</v>
      </c>
      <c r="I238" s="50" t="s">
        <v>1123</v>
      </c>
      <c r="J238" s="50" t="s">
        <v>375</v>
      </c>
      <c r="K238" s="50"/>
      <c r="L238" s="53" t="s">
        <v>84</v>
      </c>
      <c r="M238" s="55" t="s">
        <v>377</v>
      </c>
      <c r="N238" s="50">
        <v>2950.0</v>
      </c>
      <c r="O238" s="50">
        <v>2345.0</v>
      </c>
      <c r="P238" s="50" t="s">
        <v>378</v>
      </c>
      <c r="Q238" s="56" t="s">
        <v>1124</v>
      </c>
      <c r="R238" s="53" t="s">
        <v>1125</v>
      </c>
    </row>
    <row r="239">
      <c r="A239" s="54" t="s">
        <v>1126</v>
      </c>
      <c r="B239" s="50" t="s">
        <v>1083</v>
      </c>
      <c r="C239" s="51" t="s">
        <v>1127</v>
      </c>
      <c r="D239" s="50" t="s">
        <v>1128</v>
      </c>
      <c r="E239" s="52">
        <v>44544.62792824074</v>
      </c>
      <c r="F239" s="50"/>
      <c r="G239" s="50"/>
      <c r="H239" s="50"/>
      <c r="I239" s="50"/>
      <c r="J239" s="50" t="s">
        <v>1085</v>
      </c>
      <c r="K239" s="50"/>
      <c r="L239" s="53" t="s">
        <v>66</v>
      </c>
      <c r="M239" s="55" t="s">
        <v>1086</v>
      </c>
      <c r="N239" s="50">
        <v>3938.0</v>
      </c>
      <c r="O239" s="50">
        <v>3789.0</v>
      </c>
      <c r="P239" s="50" t="s">
        <v>86</v>
      </c>
      <c r="Q239" s="56" t="s">
        <v>1129</v>
      </c>
      <c r="R239" s="53" t="s">
        <v>1130</v>
      </c>
    </row>
    <row r="240">
      <c r="A240" s="54" t="s">
        <v>1131</v>
      </c>
      <c r="B240" s="50" t="s">
        <v>1069</v>
      </c>
      <c r="C240" s="51" t="s">
        <v>1132</v>
      </c>
      <c r="D240" s="50" t="s">
        <v>1133</v>
      </c>
      <c r="E240" s="52">
        <v>44544.62746527778</v>
      </c>
      <c r="F240" s="50"/>
      <c r="G240" s="50"/>
      <c r="H240" s="50" t="s">
        <v>526</v>
      </c>
      <c r="I240" s="50" t="s">
        <v>527</v>
      </c>
      <c r="J240" s="50" t="s">
        <v>1072</v>
      </c>
      <c r="K240" s="50" t="s">
        <v>1134</v>
      </c>
      <c r="L240" s="53" t="s">
        <v>84</v>
      </c>
      <c r="M240" s="55" t="s">
        <v>1073</v>
      </c>
      <c r="N240" s="50">
        <v>8974.0</v>
      </c>
      <c r="O240" s="50">
        <v>5443.0</v>
      </c>
      <c r="P240" s="50" t="s">
        <v>1074</v>
      </c>
      <c r="Q240" s="56" t="s">
        <v>1135</v>
      </c>
      <c r="R240" s="53" t="s">
        <v>1136</v>
      </c>
    </row>
    <row r="241">
      <c r="A241" s="54" t="s">
        <v>1137</v>
      </c>
      <c r="B241" s="50" t="s">
        <v>390</v>
      </c>
      <c r="C241" s="51" t="s">
        <v>1138</v>
      </c>
      <c r="D241" s="50" t="s">
        <v>1139</v>
      </c>
      <c r="E241" s="52">
        <v>44544.62297453704</v>
      </c>
      <c r="F241" s="50"/>
      <c r="G241" s="50"/>
      <c r="H241" s="50"/>
      <c r="I241" s="50"/>
      <c r="J241" s="50" t="s">
        <v>392</v>
      </c>
      <c r="K241" s="50"/>
      <c r="L241" s="53" t="s">
        <v>84</v>
      </c>
      <c r="M241" s="55" t="s">
        <v>393</v>
      </c>
      <c r="N241" s="50">
        <v>2393.0</v>
      </c>
      <c r="O241" s="50">
        <v>2358.0</v>
      </c>
      <c r="P241" s="50" t="s">
        <v>394</v>
      </c>
      <c r="Q241" s="56" t="s">
        <v>1140</v>
      </c>
      <c r="R241" s="53" t="s">
        <v>1141</v>
      </c>
    </row>
    <row r="242">
      <c r="A242" s="54" t="s">
        <v>1137</v>
      </c>
      <c r="B242" s="50" t="s">
        <v>390</v>
      </c>
      <c r="C242" s="51" t="s">
        <v>1138</v>
      </c>
      <c r="D242" s="50" t="s">
        <v>1139</v>
      </c>
      <c r="E242" s="52">
        <v>44544.62297453704</v>
      </c>
      <c r="F242" s="50"/>
      <c r="G242" s="50"/>
      <c r="H242" s="50"/>
      <c r="I242" s="50"/>
      <c r="J242" s="50" t="s">
        <v>392</v>
      </c>
      <c r="K242" s="50"/>
      <c r="L242" s="53" t="s">
        <v>84</v>
      </c>
      <c r="M242" s="55" t="s">
        <v>393</v>
      </c>
      <c r="N242" s="50">
        <v>2393.0</v>
      </c>
      <c r="O242" s="50">
        <v>2358.0</v>
      </c>
      <c r="P242" s="50" t="s">
        <v>394</v>
      </c>
      <c r="Q242" s="56" t="s">
        <v>1140</v>
      </c>
      <c r="R242" s="53" t="s">
        <v>1141</v>
      </c>
    </row>
    <row r="243">
      <c r="A243" s="54" t="s">
        <v>1142</v>
      </c>
      <c r="B243" s="50" t="s">
        <v>1143</v>
      </c>
      <c r="C243" s="51" t="s">
        <v>1144</v>
      </c>
      <c r="D243" s="50" t="s">
        <v>1145</v>
      </c>
      <c r="E243" s="52">
        <v>44544.611875</v>
      </c>
      <c r="F243" s="50"/>
      <c r="G243" s="50"/>
      <c r="H243" s="50"/>
      <c r="I243" s="50"/>
      <c r="J243" s="50" t="s">
        <v>1146</v>
      </c>
      <c r="K243" s="50"/>
      <c r="L243" s="53" t="s">
        <v>84</v>
      </c>
      <c r="M243" s="55" t="s">
        <v>1147</v>
      </c>
      <c r="N243" s="50">
        <v>3580.0</v>
      </c>
      <c r="O243" s="50">
        <v>3384.0</v>
      </c>
      <c r="P243" s="50" t="s">
        <v>1148</v>
      </c>
      <c r="Q243" s="56" t="s">
        <v>1149</v>
      </c>
      <c r="R243" s="53" t="s">
        <v>1150</v>
      </c>
    </row>
    <row r="244">
      <c r="A244" s="54" t="s">
        <v>1151</v>
      </c>
      <c r="B244" s="50" t="s">
        <v>1152</v>
      </c>
      <c r="C244" s="51" t="s">
        <v>1153</v>
      </c>
      <c r="D244" s="50" t="s">
        <v>1154</v>
      </c>
      <c r="E244" s="52">
        <v>44544.61148148148</v>
      </c>
      <c r="F244" s="50"/>
      <c r="G244" s="50"/>
      <c r="H244" s="50"/>
      <c r="I244" s="50"/>
      <c r="J244" s="50" t="s">
        <v>1155</v>
      </c>
      <c r="K244" s="50"/>
      <c r="L244" s="53" t="s">
        <v>84</v>
      </c>
      <c r="M244" s="55" t="s">
        <v>1156</v>
      </c>
      <c r="N244" s="50">
        <v>437.0</v>
      </c>
      <c r="O244" s="50">
        <v>407.0</v>
      </c>
      <c r="P244" s="50" t="s">
        <v>1157</v>
      </c>
      <c r="Q244" s="56" t="s">
        <v>1158</v>
      </c>
      <c r="R244" s="53" t="s">
        <v>1159</v>
      </c>
    </row>
    <row r="245">
      <c r="A245" s="54" t="s">
        <v>1160</v>
      </c>
      <c r="B245" s="50" t="s">
        <v>527</v>
      </c>
      <c r="C245" s="51" t="s">
        <v>1161</v>
      </c>
      <c r="D245" s="50" t="s">
        <v>1162</v>
      </c>
      <c r="E245" s="52">
        <v>44544.609872685185</v>
      </c>
      <c r="F245" s="50"/>
      <c r="G245" s="50"/>
      <c r="H245" s="50"/>
      <c r="I245" s="50"/>
      <c r="J245" s="50" t="s">
        <v>526</v>
      </c>
      <c r="K245" s="50"/>
      <c r="L245" s="53" t="s">
        <v>84</v>
      </c>
      <c r="M245" s="55" t="s">
        <v>954</v>
      </c>
      <c r="N245" s="50">
        <v>1906.0</v>
      </c>
      <c r="O245" s="50">
        <v>1893.0</v>
      </c>
      <c r="P245" s="50" t="s">
        <v>86</v>
      </c>
      <c r="Q245" s="56" t="s">
        <v>1163</v>
      </c>
      <c r="R245" s="53" t="s">
        <v>1164</v>
      </c>
    </row>
    <row r="246">
      <c r="A246" s="54" t="s">
        <v>1165</v>
      </c>
      <c r="B246" s="50" t="s">
        <v>588</v>
      </c>
      <c r="C246" s="51" t="s">
        <v>1166</v>
      </c>
      <c r="D246" s="50" t="s">
        <v>1167</v>
      </c>
      <c r="E246" s="52">
        <v>44544.60952546296</v>
      </c>
      <c r="F246" s="50"/>
      <c r="G246" s="50"/>
      <c r="H246" s="50"/>
      <c r="I246" s="50"/>
      <c r="J246" s="50" t="s">
        <v>590</v>
      </c>
      <c r="K246" s="50"/>
      <c r="L246" s="53" t="s">
        <v>84</v>
      </c>
      <c r="M246" s="55" t="s">
        <v>591</v>
      </c>
      <c r="N246" s="50">
        <v>280.0</v>
      </c>
      <c r="O246" s="50">
        <v>364.0</v>
      </c>
      <c r="P246" s="50"/>
      <c r="Q246" s="56" t="s">
        <v>1168</v>
      </c>
      <c r="R246" s="53" t="s">
        <v>1169</v>
      </c>
    </row>
    <row r="247">
      <c r="A247" s="54" t="s">
        <v>940</v>
      </c>
      <c r="B247" s="50" t="s">
        <v>372</v>
      </c>
      <c r="C247" s="51" t="s">
        <v>1170</v>
      </c>
      <c r="D247" s="50" t="s">
        <v>1171</v>
      </c>
      <c r="E247" s="52">
        <v>44544.606307870374</v>
      </c>
      <c r="F247" s="50"/>
      <c r="G247" s="50"/>
      <c r="H247" s="50"/>
      <c r="I247" s="50"/>
      <c r="J247" s="50" t="s">
        <v>375</v>
      </c>
      <c r="K247" s="50"/>
      <c r="L247" s="53" t="s">
        <v>84</v>
      </c>
      <c r="M247" s="55" t="s">
        <v>377</v>
      </c>
      <c r="N247" s="50">
        <v>2950.0</v>
      </c>
      <c r="O247" s="50">
        <v>2344.0</v>
      </c>
      <c r="P247" s="50" t="s">
        <v>378</v>
      </c>
      <c r="Q247" s="56" t="s">
        <v>1172</v>
      </c>
      <c r="R247" s="53" t="s">
        <v>1173</v>
      </c>
    </row>
    <row r="248">
      <c r="A248" s="54" t="s">
        <v>1174</v>
      </c>
      <c r="B248" s="50" t="s">
        <v>527</v>
      </c>
      <c r="C248" s="51" t="s">
        <v>1175</v>
      </c>
      <c r="D248" s="50" t="s">
        <v>1176</v>
      </c>
      <c r="E248" s="52">
        <v>44544.60332175926</v>
      </c>
      <c r="F248" s="50"/>
      <c r="G248" s="50"/>
      <c r="H248" s="50"/>
      <c r="I248" s="50"/>
      <c r="J248" s="50" t="s">
        <v>526</v>
      </c>
      <c r="K248" s="50"/>
      <c r="L248" s="53" t="s">
        <v>84</v>
      </c>
      <c r="M248" s="55" t="s">
        <v>954</v>
      </c>
      <c r="N248" s="50">
        <v>1906.0</v>
      </c>
      <c r="O248" s="50">
        <v>1893.0</v>
      </c>
      <c r="P248" s="50" t="s">
        <v>86</v>
      </c>
      <c r="Q248" s="56" t="s">
        <v>1177</v>
      </c>
      <c r="R248" s="53" t="s">
        <v>1178</v>
      </c>
    </row>
    <row r="249">
      <c r="A249" s="54" t="s">
        <v>1179</v>
      </c>
      <c r="B249" s="50" t="s">
        <v>1180</v>
      </c>
      <c r="C249" s="51" t="s">
        <v>562</v>
      </c>
      <c r="D249" s="50" t="s">
        <v>1181</v>
      </c>
      <c r="E249" s="52">
        <v>44544.598541666666</v>
      </c>
      <c r="F249" s="50"/>
      <c r="G249" s="50"/>
      <c r="H249" s="50"/>
      <c r="I249" s="50"/>
      <c r="J249" s="50" t="s">
        <v>1182</v>
      </c>
      <c r="K249" s="50"/>
      <c r="L249" s="53" t="s">
        <v>56</v>
      </c>
      <c r="M249" s="55" t="s">
        <v>1183</v>
      </c>
      <c r="N249" s="50">
        <v>1374.0</v>
      </c>
      <c r="O249" s="50">
        <v>571.0</v>
      </c>
      <c r="P249" s="50" t="s">
        <v>1184</v>
      </c>
      <c r="Q249" s="56" t="s">
        <v>1185</v>
      </c>
      <c r="R249" s="53" t="s">
        <v>568</v>
      </c>
    </row>
    <row r="250">
      <c r="A250" s="54" t="s">
        <v>1186</v>
      </c>
      <c r="B250" s="50" t="s">
        <v>1187</v>
      </c>
      <c r="C250" s="51" t="s">
        <v>1188</v>
      </c>
      <c r="D250" s="50" t="s">
        <v>1189</v>
      </c>
      <c r="E250" s="52">
        <v>44544.59584490741</v>
      </c>
      <c r="F250" s="50"/>
      <c r="G250" s="50"/>
      <c r="H250" s="50"/>
      <c r="I250" s="50"/>
      <c r="J250" s="50" t="s">
        <v>1190</v>
      </c>
      <c r="K250" s="50"/>
      <c r="L250" s="53" t="s">
        <v>84</v>
      </c>
      <c r="M250" s="55" t="s">
        <v>1191</v>
      </c>
      <c r="N250" s="50">
        <v>5582.0</v>
      </c>
      <c r="O250" s="50">
        <v>3263.0</v>
      </c>
      <c r="P250" s="50" t="s">
        <v>1192</v>
      </c>
      <c r="Q250" s="56" t="s">
        <v>1193</v>
      </c>
      <c r="R250" s="53" t="s">
        <v>1194</v>
      </c>
    </row>
    <row r="251">
      <c r="A251" s="54" t="s">
        <v>1195</v>
      </c>
      <c r="B251" s="50" t="s">
        <v>372</v>
      </c>
      <c r="C251" s="51" t="s">
        <v>1196</v>
      </c>
      <c r="D251" s="50" t="s">
        <v>1197</v>
      </c>
      <c r="E251" s="52">
        <v>44544.58725694445</v>
      </c>
      <c r="F251" s="50"/>
      <c r="G251" s="50"/>
      <c r="H251" s="50" t="s">
        <v>1072</v>
      </c>
      <c r="I251" s="50" t="s">
        <v>1069</v>
      </c>
      <c r="J251" s="50" t="s">
        <v>375</v>
      </c>
      <c r="K251" s="50"/>
      <c r="L251" s="53" t="s">
        <v>84</v>
      </c>
      <c r="M251" s="55" t="s">
        <v>377</v>
      </c>
      <c r="N251" s="50">
        <v>2950.0</v>
      </c>
      <c r="O251" s="50">
        <v>2344.0</v>
      </c>
      <c r="P251" s="50" t="s">
        <v>378</v>
      </c>
      <c r="Q251" s="56" t="s">
        <v>1198</v>
      </c>
      <c r="R251" s="53" t="s">
        <v>1199</v>
      </c>
    </row>
    <row r="252">
      <c r="A252" s="54" t="s">
        <v>1200</v>
      </c>
      <c r="B252" s="50" t="s">
        <v>1201</v>
      </c>
      <c r="C252" s="51" t="s">
        <v>1202</v>
      </c>
      <c r="D252" s="50" t="s">
        <v>1203</v>
      </c>
      <c r="E252" s="52">
        <v>44544.586481481485</v>
      </c>
      <c r="F252" s="50"/>
      <c r="G252" s="50"/>
      <c r="H252" s="50"/>
      <c r="I252" s="50"/>
      <c r="J252" s="50" t="s">
        <v>1204</v>
      </c>
      <c r="K252" s="50"/>
      <c r="L252" s="53" t="s">
        <v>66</v>
      </c>
      <c r="M252" s="55" t="s">
        <v>1205</v>
      </c>
      <c r="N252" s="50">
        <v>12089.0</v>
      </c>
      <c r="O252" s="50">
        <v>7269.0</v>
      </c>
      <c r="P252" s="50" t="s">
        <v>1206</v>
      </c>
      <c r="Q252" s="56" t="s">
        <v>1207</v>
      </c>
      <c r="R252" s="53" t="s">
        <v>1208</v>
      </c>
    </row>
    <row r="253">
      <c r="A253" s="54" t="s">
        <v>1209</v>
      </c>
      <c r="B253" s="50" t="s">
        <v>372</v>
      </c>
      <c r="C253" s="51" t="s">
        <v>862</v>
      </c>
      <c r="D253" s="50" t="s">
        <v>1210</v>
      </c>
      <c r="E253" s="52">
        <v>44544.58391203704</v>
      </c>
      <c r="F253" s="50"/>
      <c r="G253" s="50"/>
      <c r="H253" s="50"/>
      <c r="I253" s="50"/>
      <c r="J253" s="50" t="s">
        <v>375</v>
      </c>
      <c r="K253" s="50"/>
      <c r="L253" s="53" t="s">
        <v>84</v>
      </c>
      <c r="M253" s="55" t="s">
        <v>377</v>
      </c>
      <c r="N253" s="50">
        <v>2950.0</v>
      </c>
      <c r="O253" s="50">
        <v>2344.0</v>
      </c>
      <c r="P253" s="50" t="s">
        <v>378</v>
      </c>
      <c r="Q253" s="56" t="s">
        <v>1211</v>
      </c>
      <c r="R253" s="53" t="s">
        <v>865</v>
      </c>
    </row>
    <row r="254">
      <c r="A254" s="54" t="s">
        <v>1212</v>
      </c>
      <c r="B254" s="50" t="s">
        <v>527</v>
      </c>
      <c r="C254" s="51" t="s">
        <v>1213</v>
      </c>
      <c r="D254" s="50" t="s">
        <v>1214</v>
      </c>
      <c r="E254" s="52">
        <v>44544.581666666665</v>
      </c>
      <c r="F254" s="50"/>
      <c r="G254" s="50"/>
      <c r="H254" s="50"/>
      <c r="I254" s="50"/>
      <c r="J254" s="50" t="s">
        <v>526</v>
      </c>
      <c r="K254" s="50"/>
      <c r="L254" s="53" t="s">
        <v>84</v>
      </c>
      <c r="M254" s="55" t="s">
        <v>954</v>
      </c>
      <c r="N254" s="50">
        <v>1906.0</v>
      </c>
      <c r="O254" s="50">
        <v>1893.0</v>
      </c>
      <c r="P254" s="50" t="s">
        <v>86</v>
      </c>
      <c r="Q254" s="56" t="s">
        <v>1215</v>
      </c>
      <c r="R254" s="53" t="s">
        <v>1216</v>
      </c>
    </row>
    <row r="255">
      <c r="A255" s="54" t="s">
        <v>1060</v>
      </c>
      <c r="B255" s="50" t="s">
        <v>1006</v>
      </c>
      <c r="C255" s="51" t="s">
        <v>1217</v>
      </c>
      <c r="D255" s="50" t="s">
        <v>1218</v>
      </c>
      <c r="E255" s="52">
        <v>44544.581192129626</v>
      </c>
      <c r="F255" s="50"/>
      <c r="G255" s="50"/>
      <c r="H255" s="50"/>
      <c r="I255" s="50"/>
      <c r="J255" s="50" t="s">
        <v>1009</v>
      </c>
      <c r="K255" s="50"/>
      <c r="L255" s="53" t="s">
        <v>478</v>
      </c>
      <c r="M255" s="55" t="s">
        <v>1010</v>
      </c>
      <c r="N255" s="50">
        <v>113.0</v>
      </c>
      <c r="O255" s="50">
        <v>274.0</v>
      </c>
      <c r="P255" s="50" t="s">
        <v>1011</v>
      </c>
      <c r="Q255" s="56" t="s">
        <v>1219</v>
      </c>
      <c r="R255" s="53" t="s">
        <v>1220</v>
      </c>
    </row>
    <row r="256">
      <c r="A256" s="54" t="s">
        <v>1221</v>
      </c>
      <c r="B256" s="50" t="s">
        <v>1222</v>
      </c>
      <c r="C256" s="51" t="s">
        <v>1223</v>
      </c>
      <c r="D256" s="50" t="s">
        <v>1224</v>
      </c>
      <c r="E256" s="52">
        <v>44544.57974537037</v>
      </c>
      <c r="F256" s="50"/>
      <c r="G256" s="50"/>
      <c r="H256" s="50"/>
      <c r="I256" s="50"/>
      <c r="J256" s="50" t="s">
        <v>1225</v>
      </c>
      <c r="K256" s="50"/>
      <c r="L256" s="53" t="s">
        <v>84</v>
      </c>
      <c r="M256" s="55" t="s">
        <v>1226</v>
      </c>
      <c r="N256" s="50">
        <v>2514.0</v>
      </c>
      <c r="O256" s="50">
        <v>4995.0</v>
      </c>
      <c r="P256" s="50" t="s">
        <v>1227</v>
      </c>
      <c r="Q256" s="56" t="s">
        <v>1228</v>
      </c>
      <c r="R256" s="53" t="s">
        <v>1229</v>
      </c>
    </row>
    <row r="257">
      <c r="A257" s="54" t="s">
        <v>1134</v>
      </c>
      <c r="B257" s="50" t="s">
        <v>527</v>
      </c>
      <c r="C257" s="51" t="s">
        <v>1230</v>
      </c>
      <c r="D257" s="50" t="s">
        <v>1231</v>
      </c>
      <c r="E257" s="52">
        <v>44544.578831018516</v>
      </c>
      <c r="F257" s="50"/>
      <c r="G257" s="50"/>
      <c r="H257" s="50"/>
      <c r="I257" s="50"/>
      <c r="J257" s="50" t="s">
        <v>526</v>
      </c>
      <c r="K257" s="50"/>
      <c r="L257" s="53" t="s">
        <v>84</v>
      </c>
      <c r="M257" s="55" t="s">
        <v>954</v>
      </c>
      <c r="N257" s="50">
        <v>1906.0</v>
      </c>
      <c r="O257" s="50">
        <v>1893.0</v>
      </c>
      <c r="P257" s="50" t="s">
        <v>86</v>
      </c>
      <c r="Q257" s="56" t="s">
        <v>1232</v>
      </c>
      <c r="R257" s="53" t="s">
        <v>1233</v>
      </c>
    </row>
    <row r="258">
      <c r="A258" s="54" t="s">
        <v>1234</v>
      </c>
      <c r="B258" s="50" t="s">
        <v>1006</v>
      </c>
      <c r="C258" s="51" t="s">
        <v>1235</v>
      </c>
      <c r="D258" s="50" t="s">
        <v>1236</v>
      </c>
      <c r="E258" s="52">
        <v>44544.57759259259</v>
      </c>
      <c r="F258" s="50"/>
      <c r="G258" s="50"/>
      <c r="H258" s="50"/>
      <c r="I258" s="50"/>
      <c r="J258" s="50" t="s">
        <v>1009</v>
      </c>
      <c r="K258" s="50"/>
      <c r="L258" s="53" t="s">
        <v>56</v>
      </c>
      <c r="M258" s="55" t="s">
        <v>1010</v>
      </c>
      <c r="N258" s="50">
        <v>113.0</v>
      </c>
      <c r="O258" s="50">
        <v>274.0</v>
      </c>
      <c r="P258" s="50" t="s">
        <v>1011</v>
      </c>
      <c r="Q258" s="56" t="s">
        <v>1237</v>
      </c>
      <c r="R258" s="53" t="s">
        <v>1238</v>
      </c>
    </row>
    <row r="259">
      <c r="A259" s="54" t="s">
        <v>1234</v>
      </c>
      <c r="B259" s="50" t="s">
        <v>1006</v>
      </c>
      <c r="C259" s="51" t="s">
        <v>1235</v>
      </c>
      <c r="D259" s="50" t="s">
        <v>1236</v>
      </c>
      <c r="E259" s="52">
        <v>44544.57759259259</v>
      </c>
      <c r="F259" s="50"/>
      <c r="G259" s="50"/>
      <c r="H259" s="50"/>
      <c r="I259" s="50"/>
      <c r="J259" s="50" t="s">
        <v>1009</v>
      </c>
      <c r="K259" s="50"/>
      <c r="L259" s="53" t="s">
        <v>56</v>
      </c>
      <c r="M259" s="55" t="s">
        <v>1010</v>
      </c>
      <c r="N259" s="50">
        <v>113.0</v>
      </c>
      <c r="O259" s="50">
        <v>274.0</v>
      </c>
      <c r="P259" s="50" t="s">
        <v>1011</v>
      </c>
      <c r="Q259" s="56" t="s">
        <v>1237</v>
      </c>
      <c r="R259" s="53" t="s">
        <v>1238</v>
      </c>
    </row>
    <row r="260">
      <c r="A260" s="54" t="s">
        <v>1239</v>
      </c>
      <c r="B260" s="50" t="s">
        <v>169</v>
      </c>
      <c r="C260" s="51" t="s">
        <v>1240</v>
      </c>
      <c r="D260" s="50" t="s">
        <v>1241</v>
      </c>
      <c r="E260" s="52">
        <v>44544.570381944446</v>
      </c>
      <c r="F260" s="50"/>
      <c r="G260" s="50"/>
      <c r="H260" s="50" t="s">
        <v>155</v>
      </c>
      <c r="I260" s="50" t="s">
        <v>152</v>
      </c>
      <c r="J260" s="50" t="s">
        <v>171</v>
      </c>
      <c r="K260" s="50"/>
      <c r="L260" s="53" t="s">
        <v>84</v>
      </c>
      <c r="M260" s="55" t="s">
        <v>172</v>
      </c>
      <c r="N260" s="50">
        <v>6230.0</v>
      </c>
      <c r="O260" s="50">
        <v>6161.0</v>
      </c>
      <c r="P260" s="50" t="s">
        <v>173</v>
      </c>
      <c r="Q260" s="56" t="s">
        <v>1242</v>
      </c>
      <c r="R260" s="53" t="s">
        <v>1243</v>
      </c>
    </row>
    <row r="261">
      <c r="A261" s="54" t="s">
        <v>1244</v>
      </c>
      <c r="B261" s="50" t="s">
        <v>1245</v>
      </c>
      <c r="C261" s="51" t="s">
        <v>562</v>
      </c>
      <c r="D261" s="50" t="s">
        <v>1246</v>
      </c>
      <c r="E261" s="52">
        <v>44544.5675462963</v>
      </c>
      <c r="F261" s="50"/>
      <c r="G261" s="50"/>
      <c r="H261" s="50"/>
      <c r="I261" s="50"/>
      <c r="J261" s="50" t="s">
        <v>1247</v>
      </c>
      <c r="K261" s="50"/>
      <c r="L261" s="53" t="s">
        <v>84</v>
      </c>
      <c r="M261" s="55" t="s">
        <v>1248</v>
      </c>
      <c r="N261" s="50">
        <v>585.0</v>
      </c>
      <c r="O261" s="50">
        <v>820.0</v>
      </c>
      <c r="P261" s="50"/>
      <c r="Q261" s="56" t="s">
        <v>1249</v>
      </c>
      <c r="R261" s="53" t="s">
        <v>568</v>
      </c>
    </row>
    <row r="262">
      <c r="A262" s="54" t="s">
        <v>1250</v>
      </c>
      <c r="B262" s="50" t="s">
        <v>1251</v>
      </c>
      <c r="C262" s="51" t="s">
        <v>562</v>
      </c>
      <c r="D262" s="50" t="s">
        <v>1252</v>
      </c>
      <c r="E262" s="52">
        <v>44544.55783564815</v>
      </c>
      <c r="F262" s="50"/>
      <c r="G262" s="50"/>
      <c r="H262" s="50"/>
      <c r="I262" s="50"/>
      <c r="J262" s="50" t="s">
        <v>1253</v>
      </c>
      <c r="K262" s="50"/>
      <c r="L262" s="53" t="s">
        <v>66</v>
      </c>
      <c r="M262" s="55" t="s">
        <v>1254</v>
      </c>
      <c r="N262" s="50">
        <v>509.0</v>
      </c>
      <c r="O262" s="50">
        <v>929.0</v>
      </c>
      <c r="P262" s="50" t="s">
        <v>180</v>
      </c>
      <c r="Q262" s="56" t="s">
        <v>1255</v>
      </c>
      <c r="R262" s="53" t="s">
        <v>568</v>
      </c>
    </row>
    <row r="263">
      <c r="A263" s="54" t="s">
        <v>1256</v>
      </c>
      <c r="B263" s="50" t="s">
        <v>1257</v>
      </c>
      <c r="C263" s="51" t="s">
        <v>1258</v>
      </c>
      <c r="D263" s="50" t="s">
        <v>1259</v>
      </c>
      <c r="E263" s="52">
        <v>44544.55259259259</v>
      </c>
      <c r="F263" s="50"/>
      <c r="G263" s="50"/>
      <c r="H263" s="50"/>
      <c r="I263" s="50"/>
      <c r="J263" s="50" t="s">
        <v>1260</v>
      </c>
      <c r="K263" s="50"/>
      <c r="L263" s="53" t="s">
        <v>84</v>
      </c>
      <c r="M263" s="55" t="s">
        <v>1261</v>
      </c>
      <c r="N263" s="50">
        <v>2427.0</v>
      </c>
      <c r="O263" s="50">
        <v>1168.0</v>
      </c>
      <c r="P263" s="50" t="s">
        <v>1262</v>
      </c>
      <c r="Q263" s="56" t="s">
        <v>1263</v>
      </c>
      <c r="R263" s="53" t="s">
        <v>1264</v>
      </c>
    </row>
    <row r="264">
      <c r="A264" s="54" t="s">
        <v>1265</v>
      </c>
      <c r="B264" s="50" t="s">
        <v>1266</v>
      </c>
      <c r="C264" s="51" t="s">
        <v>1267</v>
      </c>
      <c r="D264" s="50" t="s">
        <v>1268</v>
      </c>
      <c r="E264" s="52">
        <v>44544.54996527778</v>
      </c>
      <c r="F264" s="50"/>
      <c r="G264" s="50"/>
      <c r="H264" s="50"/>
      <c r="I264" s="50"/>
      <c r="J264" s="50" t="s">
        <v>1269</v>
      </c>
      <c r="K264" s="50"/>
      <c r="L264" s="53" t="s">
        <v>84</v>
      </c>
      <c r="M264" s="55" t="s">
        <v>1270</v>
      </c>
      <c r="N264" s="50">
        <v>548.0</v>
      </c>
      <c r="O264" s="50">
        <v>307.0</v>
      </c>
      <c r="P264" s="50"/>
      <c r="Q264" s="56" t="s">
        <v>1271</v>
      </c>
      <c r="R264" s="53" t="s">
        <v>1272</v>
      </c>
    </row>
    <row r="265">
      <c r="A265" s="54" t="s">
        <v>1273</v>
      </c>
      <c r="B265" s="50" t="s">
        <v>1257</v>
      </c>
      <c r="C265" s="51" t="s">
        <v>1274</v>
      </c>
      <c r="D265" s="50" t="s">
        <v>1275</v>
      </c>
      <c r="E265" s="52">
        <v>44544.54887731481</v>
      </c>
      <c r="F265" s="50"/>
      <c r="G265" s="50"/>
      <c r="H265" s="50" t="s">
        <v>1269</v>
      </c>
      <c r="I265" s="50" t="s">
        <v>1266</v>
      </c>
      <c r="J265" s="50" t="s">
        <v>1260</v>
      </c>
      <c r="K265" s="50" t="s">
        <v>1276</v>
      </c>
      <c r="L265" s="53" t="s">
        <v>84</v>
      </c>
      <c r="M265" s="55" t="s">
        <v>1261</v>
      </c>
      <c r="N265" s="50">
        <v>2427.0</v>
      </c>
      <c r="O265" s="50">
        <v>1168.0</v>
      </c>
      <c r="P265" s="50" t="s">
        <v>1262</v>
      </c>
      <c r="Q265" s="56" t="s">
        <v>1277</v>
      </c>
      <c r="R265" s="53" t="s">
        <v>1278</v>
      </c>
    </row>
    <row r="266">
      <c r="A266" s="54" t="s">
        <v>1279</v>
      </c>
      <c r="B266" s="50" t="s">
        <v>62</v>
      </c>
      <c r="C266" s="51" t="s">
        <v>1280</v>
      </c>
      <c r="D266" s="50" t="s">
        <v>1281</v>
      </c>
      <c r="E266" s="52">
        <v>44544.53996527778</v>
      </c>
      <c r="F266" s="50"/>
      <c r="G266" s="50"/>
      <c r="H266" s="50"/>
      <c r="I266" s="50"/>
      <c r="J266" s="50" t="s">
        <v>65</v>
      </c>
      <c r="K266" s="50"/>
      <c r="L266" s="53" t="s">
        <v>84</v>
      </c>
      <c r="M266" s="55" t="s">
        <v>67</v>
      </c>
      <c r="N266" s="50">
        <v>4064.0</v>
      </c>
      <c r="O266" s="50">
        <v>3244.0</v>
      </c>
      <c r="P266" s="50" t="s">
        <v>68</v>
      </c>
      <c r="Q266" s="56" t="s">
        <v>1282</v>
      </c>
      <c r="R266" s="53" t="s">
        <v>1283</v>
      </c>
    </row>
    <row r="267">
      <c r="A267" s="54" t="s">
        <v>1284</v>
      </c>
      <c r="B267" s="50" t="s">
        <v>62</v>
      </c>
      <c r="C267" s="51" t="s">
        <v>1202</v>
      </c>
      <c r="D267" s="50" t="s">
        <v>1285</v>
      </c>
      <c r="E267" s="52">
        <v>44544.538993055554</v>
      </c>
      <c r="F267" s="50"/>
      <c r="G267" s="50"/>
      <c r="H267" s="50"/>
      <c r="I267" s="50"/>
      <c r="J267" s="50" t="s">
        <v>65</v>
      </c>
      <c r="K267" s="50"/>
      <c r="L267" s="53" t="s">
        <v>84</v>
      </c>
      <c r="M267" s="55" t="s">
        <v>67</v>
      </c>
      <c r="N267" s="50">
        <v>4064.0</v>
      </c>
      <c r="O267" s="50">
        <v>3244.0</v>
      </c>
      <c r="P267" s="50" t="s">
        <v>68</v>
      </c>
      <c r="Q267" s="56" t="s">
        <v>1286</v>
      </c>
      <c r="R267" s="53" t="s">
        <v>1208</v>
      </c>
    </row>
    <row r="268">
      <c r="A268" s="54" t="s">
        <v>1287</v>
      </c>
      <c r="B268" s="50" t="s">
        <v>62</v>
      </c>
      <c r="C268" s="51" t="s">
        <v>1047</v>
      </c>
      <c r="D268" s="50" t="s">
        <v>1288</v>
      </c>
      <c r="E268" s="52">
        <v>44544.53892361111</v>
      </c>
      <c r="F268" s="50"/>
      <c r="G268" s="50"/>
      <c r="H268" s="50"/>
      <c r="I268" s="50"/>
      <c r="J268" s="50" t="s">
        <v>65</v>
      </c>
      <c r="K268" s="50"/>
      <c r="L268" s="53" t="s">
        <v>84</v>
      </c>
      <c r="M268" s="55" t="s">
        <v>67</v>
      </c>
      <c r="N268" s="50">
        <v>4064.0</v>
      </c>
      <c r="O268" s="50">
        <v>3244.0</v>
      </c>
      <c r="P268" s="50" t="s">
        <v>68</v>
      </c>
      <c r="Q268" s="56" t="s">
        <v>1289</v>
      </c>
      <c r="R268" s="53" t="s">
        <v>1050</v>
      </c>
    </row>
    <row r="269">
      <c r="A269" s="54" t="s">
        <v>1290</v>
      </c>
      <c r="B269" s="50" t="s">
        <v>1291</v>
      </c>
      <c r="C269" s="51" t="s">
        <v>1292</v>
      </c>
      <c r="D269" s="50" t="s">
        <v>1293</v>
      </c>
      <c r="E269" s="52">
        <v>44544.53872685185</v>
      </c>
      <c r="F269" s="50"/>
      <c r="G269" s="50"/>
      <c r="H269" s="50"/>
      <c r="I269" s="50"/>
      <c r="J269" s="50" t="s">
        <v>1294</v>
      </c>
      <c r="K269" s="50"/>
      <c r="L269" s="53" t="s">
        <v>84</v>
      </c>
      <c r="M269" s="55" t="s">
        <v>1295</v>
      </c>
      <c r="N269" s="50">
        <v>9165.0</v>
      </c>
      <c r="O269" s="50">
        <v>996.0</v>
      </c>
      <c r="P269" s="50" t="s">
        <v>1296</v>
      </c>
      <c r="Q269" s="56" t="s">
        <v>1297</v>
      </c>
      <c r="R269" s="53" t="s">
        <v>1298</v>
      </c>
    </row>
    <row r="270">
      <c r="A270" s="54" t="s">
        <v>1290</v>
      </c>
      <c r="B270" s="50" t="s">
        <v>1291</v>
      </c>
      <c r="C270" s="51" t="s">
        <v>1292</v>
      </c>
      <c r="D270" s="50" t="s">
        <v>1293</v>
      </c>
      <c r="E270" s="52">
        <v>44544.53872685185</v>
      </c>
      <c r="F270" s="50"/>
      <c r="G270" s="50"/>
      <c r="H270" s="50"/>
      <c r="I270" s="50"/>
      <c r="J270" s="50" t="s">
        <v>1294</v>
      </c>
      <c r="K270" s="50"/>
      <c r="L270" s="53" t="s">
        <v>84</v>
      </c>
      <c r="M270" s="55" t="s">
        <v>1295</v>
      </c>
      <c r="N270" s="50">
        <v>9165.0</v>
      </c>
      <c r="O270" s="50">
        <v>996.0</v>
      </c>
      <c r="P270" s="50" t="s">
        <v>1296</v>
      </c>
      <c r="Q270" s="56" t="s">
        <v>1297</v>
      </c>
      <c r="R270" s="53" t="s">
        <v>1298</v>
      </c>
    </row>
    <row r="271">
      <c r="A271" s="54" t="s">
        <v>1299</v>
      </c>
      <c r="B271" s="50" t="s">
        <v>372</v>
      </c>
      <c r="C271" s="51" t="s">
        <v>1300</v>
      </c>
      <c r="D271" s="50" t="s">
        <v>1301</v>
      </c>
      <c r="E271" s="52">
        <v>44544.52666666667</v>
      </c>
      <c r="F271" s="50"/>
      <c r="G271" s="50"/>
      <c r="H271" s="50"/>
      <c r="I271" s="50"/>
      <c r="J271" s="50" t="s">
        <v>375</v>
      </c>
      <c r="K271" s="50"/>
      <c r="L271" s="53" t="s">
        <v>84</v>
      </c>
      <c r="M271" s="55" t="s">
        <v>377</v>
      </c>
      <c r="N271" s="50">
        <v>2950.0</v>
      </c>
      <c r="O271" s="50">
        <v>2344.0</v>
      </c>
      <c r="P271" s="50" t="s">
        <v>378</v>
      </c>
      <c r="Q271" s="56" t="s">
        <v>1302</v>
      </c>
      <c r="R271" s="53" t="s">
        <v>1303</v>
      </c>
    </row>
    <row r="272">
      <c r="A272" s="54" t="s">
        <v>1304</v>
      </c>
      <c r="B272" s="50" t="s">
        <v>372</v>
      </c>
      <c r="C272" s="51" t="s">
        <v>1305</v>
      </c>
      <c r="D272" s="50" t="s">
        <v>1306</v>
      </c>
      <c r="E272" s="52">
        <v>44544.52663194445</v>
      </c>
      <c r="F272" s="50"/>
      <c r="G272" s="50"/>
      <c r="H272" s="50"/>
      <c r="I272" s="50"/>
      <c r="J272" s="50" t="s">
        <v>375</v>
      </c>
      <c r="K272" s="50"/>
      <c r="L272" s="53" t="s">
        <v>84</v>
      </c>
      <c r="M272" s="55" t="s">
        <v>377</v>
      </c>
      <c r="N272" s="50">
        <v>2950.0</v>
      </c>
      <c r="O272" s="50">
        <v>2344.0</v>
      </c>
      <c r="P272" s="50" t="s">
        <v>378</v>
      </c>
      <c r="Q272" s="56" t="s">
        <v>1307</v>
      </c>
      <c r="R272" s="53" t="s">
        <v>1308</v>
      </c>
    </row>
    <row r="273">
      <c r="A273" s="54" t="s">
        <v>1309</v>
      </c>
      <c r="B273" s="50" t="s">
        <v>1310</v>
      </c>
      <c r="C273" s="51" t="s">
        <v>562</v>
      </c>
      <c r="D273" s="50" t="s">
        <v>1311</v>
      </c>
      <c r="E273" s="52">
        <v>44544.52605324074</v>
      </c>
      <c r="F273" s="50"/>
      <c r="G273" s="50"/>
      <c r="H273" s="50"/>
      <c r="I273" s="50"/>
      <c r="J273" s="50" t="s">
        <v>1312</v>
      </c>
      <c r="K273" s="50"/>
      <c r="L273" s="53" t="s">
        <v>66</v>
      </c>
      <c r="M273" s="55" t="s">
        <v>1313</v>
      </c>
      <c r="N273" s="50">
        <v>930.0</v>
      </c>
      <c r="O273" s="50">
        <v>1409.0</v>
      </c>
      <c r="P273" s="50" t="s">
        <v>1314</v>
      </c>
      <c r="Q273" s="56" t="s">
        <v>1315</v>
      </c>
      <c r="R273" s="53" t="s">
        <v>568</v>
      </c>
    </row>
    <row r="274">
      <c r="A274" s="54" t="s">
        <v>1316</v>
      </c>
      <c r="B274" s="50" t="s">
        <v>972</v>
      </c>
      <c r="C274" s="51" t="s">
        <v>1317</v>
      </c>
      <c r="D274" s="50" t="s">
        <v>1318</v>
      </c>
      <c r="E274" s="52">
        <v>44544.522997685184</v>
      </c>
      <c r="F274" s="50"/>
      <c r="G274" s="50"/>
      <c r="H274" s="50"/>
      <c r="I274" s="50"/>
      <c r="J274" s="50" t="s">
        <v>975</v>
      </c>
      <c r="K274" s="50"/>
      <c r="L274" s="53" t="s">
        <v>84</v>
      </c>
      <c r="M274" s="55" t="s">
        <v>976</v>
      </c>
      <c r="N274" s="50">
        <v>1462.0</v>
      </c>
      <c r="O274" s="50">
        <v>1854.0</v>
      </c>
      <c r="P274" s="50" t="s">
        <v>977</v>
      </c>
      <c r="Q274" s="56" t="s">
        <v>1319</v>
      </c>
      <c r="R274" s="53" t="s">
        <v>1320</v>
      </c>
    </row>
    <row r="275">
      <c r="A275" s="54" t="s">
        <v>1321</v>
      </c>
      <c r="B275" s="50" t="s">
        <v>972</v>
      </c>
      <c r="C275" s="51" t="s">
        <v>684</v>
      </c>
      <c r="D275" s="50" t="s">
        <v>1322</v>
      </c>
      <c r="E275" s="52">
        <v>44544.52130787037</v>
      </c>
      <c r="F275" s="50"/>
      <c r="G275" s="50"/>
      <c r="H275" s="50"/>
      <c r="I275" s="50"/>
      <c r="J275" s="50" t="s">
        <v>975</v>
      </c>
      <c r="K275" s="50"/>
      <c r="L275" s="53" t="s">
        <v>84</v>
      </c>
      <c r="M275" s="55" t="s">
        <v>976</v>
      </c>
      <c r="N275" s="50">
        <v>1462.0</v>
      </c>
      <c r="O275" s="50">
        <v>1854.0</v>
      </c>
      <c r="P275" s="50" t="s">
        <v>977</v>
      </c>
      <c r="Q275" s="56" t="s">
        <v>1323</v>
      </c>
      <c r="R275" s="53" t="s">
        <v>687</v>
      </c>
    </row>
    <row r="276">
      <c r="A276" s="54" t="s">
        <v>1324</v>
      </c>
      <c r="B276" s="50" t="s">
        <v>372</v>
      </c>
      <c r="C276" s="51" t="s">
        <v>1325</v>
      </c>
      <c r="D276" s="50" t="s">
        <v>1326</v>
      </c>
      <c r="E276" s="52">
        <v>44544.51922453704</v>
      </c>
      <c r="F276" s="50"/>
      <c r="G276" s="50"/>
      <c r="H276" s="50"/>
      <c r="I276" s="50"/>
      <c r="J276" s="50" t="s">
        <v>375</v>
      </c>
      <c r="K276" s="50"/>
      <c r="L276" s="53" t="s">
        <v>84</v>
      </c>
      <c r="M276" s="55" t="s">
        <v>377</v>
      </c>
      <c r="N276" s="50">
        <v>2950.0</v>
      </c>
      <c r="O276" s="50">
        <v>2344.0</v>
      </c>
      <c r="P276" s="50" t="s">
        <v>378</v>
      </c>
      <c r="Q276" s="56" t="s">
        <v>1327</v>
      </c>
      <c r="R276" s="53" t="s">
        <v>1328</v>
      </c>
    </row>
    <row r="277">
      <c r="A277" s="54" t="s">
        <v>1329</v>
      </c>
      <c r="B277" s="50" t="s">
        <v>1330</v>
      </c>
      <c r="C277" s="51" t="s">
        <v>1331</v>
      </c>
      <c r="D277" s="50" t="s">
        <v>1332</v>
      </c>
      <c r="E277" s="52">
        <v>44544.51851851852</v>
      </c>
      <c r="F277" s="50"/>
      <c r="G277" s="50"/>
      <c r="H277" s="50"/>
      <c r="I277" s="50"/>
      <c r="J277" s="50" t="s">
        <v>1333</v>
      </c>
      <c r="K277" s="50"/>
      <c r="L277" s="53" t="s">
        <v>84</v>
      </c>
      <c r="M277" s="55" t="s">
        <v>1334</v>
      </c>
      <c r="N277" s="50">
        <v>1760.0</v>
      </c>
      <c r="O277" s="50">
        <v>1333.0</v>
      </c>
      <c r="P277" s="50" t="s">
        <v>1335</v>
      </c>
      <c r="Q277" s="56" t="s">
        <v>1336</v>
      </c>
      <c r="R277" s="53" t="s">
        <v>1337</v>
      </c>
    </row>
    <row r="278">
      <c r="A278" s="54" t="s">
        <v>1338</v>
      </c>
      <c r="B278" s="50" t="s">
        <v>199</v>
      </c>
      <c r="C278" s="51" t="s">
        <v>1339</v>
      </c>
      <c r="D278" s="50" t="s">
        <v>1340</v>
      </c>
      <c r="E278" s="52">
        <v>44544.51756944445</v>
      </c>
      <c r="F278" s="50"/>
      <c r="G278" s="50"/>
      <c r="H278" s="50" t="s">
        <v>65</v>
      </c>
      <c r="I278" s="50" t="s">
        <v>62</v>
      </c>
      <c r="J278" s="50" t="s">
        <v>201</v>
      </c>
      <c r="K278" s="50"/>
      <c r="L278" s="53" t="s">
        <v>66</v>
      </c>
      <c r="M278" s="55" t="s">
        <v>202</v>
      </c>
      <c r="N278" s="50">
        <v>12775.0</v>
      </c>
      <c r="O278" s="50">
        <v>11011.0</v>
      </c>
      <c r="P278" s="50" t="s">
        <v>203</v>
      </c>
      <c r="Q278" s="56" t="s">
        <v>1341</v>
      </c>
      <c r="R278" s="53" t="s">
        <v>1342</v>
      </c>
    </row>
    <row r="279">
      <c r="A279" s="54" t="s">
        <v>1343</v>
      </c>
      <c r="B279" s="50" t="s">
        <v>1330</v>
      </c>
      <c r="C279" s="51" t="s">
        <v>1047</v>
      </c>
      <c r="D279" s="50" t="s">
        <v>1344</v>
      </c>
      <c r="E279" s="52">
        <v>44544.51709490741</v>
      </c>
      <c r="F279" s="50"/>
      <c r="G279" s="50"/>
      <c r="H279" s="50"/>
      <c r="I279" s="50"/>
      <c r="J279" s="50" t="s">
        <v>1333</v>
      </c>
      <c r="K279" s="50"/>
      <c r="L279" s="53" t="s">
        <v>84</v>
      </c>
      <c r="M279" s="55" t="s">
        <v>1334</v>
      </c>
      <c r="N279" s="50">
        <v>1760.0</v>
      </c>
      <c r="O279" s="50">
        <v>1333.0</v>
      </c>
      <c r="P279" s="50" t="s">
        <v>1335</v>
      </c>
      <c r="Q279" s="56" t="s">
        <v>1345</v>
      </c>
      <c r="R279" s="53" t="s">
        <v>1050</v>
      </c>
    </row>
    <row r="280">
      <c r="A280" s="54" t="s">
        <v>1346</v>
      </c>
      <c r="B280" s="50" t="s">
        <v>390</v>
      </c>
      <c r="C280" s="51" t="s">
        <v>1347</v>
      </c>
      <c r="D280" s="50" t="s">
        <v>1348</v>
      </c>
      <c r="E280" s="52">
        <v>44544.51629629629</v>
      </c>
      <c r="F280" s="50"/>
      <c r="G280" s="50"/>
      <c r="H280" s="50"/>
      <c r="I280" s="50"/>
      <c r="J280" s="50" t="s">
        <v>392</v>
      </c>
      <c r="K280" s="50"/>
      <c r="L280" s="53" t="s">
        <v>66</v>
      </c>
      <c r="M280" s="55" t="s">
        <v>393</v>
      </c>
      <c r="N280" s="50">
        <v>2391.0</v>
      </c>
      <c r="O280" s="50">
        <v>2358.0</v>
      </c>
      <c r="P280" s="50" t="s">
        <v>394</v>
      </c>
      <c r="Q280" s="56" t="s">
        <v>1349</v>
      </c>
      <c r="R280" s="53" t="s">
        <v>1350</v>
      </c>
    </row>
    <row r="281">
      <c r="A281" s="54" t="s">
        <v>1351</v>
      </c>
      <c r="B281" s="50" t="s">
        <v>390</v>
      </c>
      <c r="C281" s="51" t="s">
        <v>1352</v>
      </c>
      <c r="D281" s="50" t="s">
        <v>1353</v>
      </c>
      <c r="E281" s="52">
        <v>44544.51561342593</v>
      </c>
      <c r="F281" s="50"/>
      <c r="G281" s="50"/>
      <c r="H281" s="50"/>
      <c r="I281" s="50"/>
      <c r="J281" s="50" t="s">
        <v>392</v>
      </c>
      <c r="K281" s="50"/>
      <c r="L281" s="53" t="s">
        <v>66</v>
      </c>
      <c r="M281" s="55" t="s">
        <v>393</v>
      </c>
      <c r="N281" s="50">
        <v>2391.0</v>
      </c>
      <c r="O281" s="50">
        <v>2358.0</v>
      </c>
      <c r="P281" s="50" t="s">
        <v>394</v>
      </c>
      <c r="Q281" s="56" t="s">
        <v>1354</v>
      </c>
      <c r="R281" s="53" t="s">
        <v>1355</v>
      </c>
    </row>
    <row r="282">
      <c r="A282" s="54" t="s">
        <v>1356</v>
      </c>
      <c r="B282" s="50" t="s">
        <v>199</v>
      </c>
      <c r="C282" s="51" t="s">
        <v>1357</v>
      </c>
      <c r="D282" s="50" t="s">
        <v>1358</v>
      </c>
      <c r="E282" s="52">
        <v>44544.51541666666</v>
      </c>
      <c r="F282" s="50"/>
      <c r="G282" s="50"/>
      <c r="H282" s="50"/>
      <c r="I282" s="50"/>
      <c r="J282" s="50" t="s">
        <v>201</v>
      </c>
      <c r="K282" s="50"/>
      <c r="L282" s="53" t="s">
        <v>66</v>
      </c>
      <c r="M282" s="55" t="s">
        <v>202</v>
      </c>
      <c r="N282" s="50">
        <v>12775.0</v>
      </c>
      <c r="O282" s="50">
        <v>11011.0</v>
      </c>
      <c r="P282" s="50" t="s">
        <v>203</v>
      </c>
      <c r="Q282" s="56" t="s">
        <v>1359</v>
      </c>
      <c r="R282" s="53" t="s">
        <v>1360</v>
      </c>
    </row>
    <row r="283">
      <c r="A283" s="54" t="s">
        <v>1356</v>
      </c>
      <c r="B283" s="50" t="s">
        <v>199</v>
      </c>
      <c r="C283" s="51" t="s">
        <v>1357</v>
      </c>
      <c r="D283" s="50" t="s">
        <v>1358</v>
      </c>
      <c r="E283" s="52">
        <v>44544.51541666666</v>
      </c>
      <c r="F283" s="50"/>
      <c r="G283" s="50"/>
      <c r="H283" s="50"/>
      <c r="I283" s="50"/>
      <c r="J283" s="50" t="s">
        <v>201</v>
      </c>
      <c r="K283" s="50"/>
      <c r="L283" s="53" t="s">
        <v>66</v>
      </c>
      <c r="M283" s="55" t="s">
        <v>202</v>
      </c>
      <c r="N283" s="50">
        <v>12775.0</v>
      </c>
      <c r="O283" s="50">
        <v>11011.0</v>
      </c>
      <c r="P283" s="50" t="s">
        <v>203</v>
      </c>
      <c r="Q283" s="56" t="s">
        <v>1359</v>
      </c>
      <c r="R283" s="53" t="s">
        <v>1360</v>
      </c>
    </row>
    <row r="284">
      <c r="A284" s="54" t="s">
        <v>1361</v>
      </c>
      <c r="B284" s="50" t="s">
        <v>1362</v>
      </c>
      <c r="C284" s="51" t="s">
        <v>1363</v>
      </c>
      <c r="D284" s="50" t="s">
        <v>1364</v>
      </c>
      <c r="E284" s="52">
        <v>44544.51236111111</v>
      </c>
      <c r="F284" s="50"/>
      <c r="G284" s="50"/>
      <c r="H284" s="50"/>
      <c r="I284" s="50"/>
      <c r="J284" s="50" t="s">
        <v>1365</v>
      </c>
      <c r="K284" s="50"/>
      <c r="L284" s="53" t="s">
        <v>84</v>
      </c>
      <c r="M284" s="55" t="s">
        <v>1366</v>
      </c>
      <c r="N284" s="50">
        <v>321.0</v>
      </c>
      <c r="O284" s="50">
        <v>227.0</v>
      </c>
      <c r="P284" s="50" t="s">
        <v>378</v>
      </c>
      <c r="Q284" s="56" t="s">
        <v>1367</v>
      </c>
      <c r="R284" s="53" t="s">
        <v>1368</v>
      </c>
    </row>
    <row r="285">
      <c r="A285" s="54" t="s">
        <v>1369</v>
      </c>
      <c r="B285" s="50" t="s">
        <v>199</v>
      </c>
      <c r="C285" s="51" t="s">
        <v>1352</v>
      </c>
      <c r="D285" s="50" t="s">
        <v>1370</v>
      </c>
      <c r="E285" s="52">
        <v>44544.5108912037</v>
      </c>
      <c r="F285" s="50"/>
      <c r="G285" s="50"/>
      <c r="H285" s="50"/>
      <c r="I285" s="50"/>
      <c r="J285" s="50" t="s">
        <v>201</v>
      </c>
      <c r="K285" s="50"/>
      <c r="L285" s="53" t="s">
        <v>84</v>
      </c>
      <c r="M285" s="55" t="s">
        <v>202</v>
      </c>
      <c r="N285" s="50">
        <v>12776.0</v>
      </c>
      <c r="O285" s="50">
        <v>11010.0</v>
      </c>
      <c r="P285" s="50" t="s">
        <v>203</v>
      </c>
      <c r="Q285" s="56" t="s">
        <v>1371</v>
      </c>
      <c r="R285" s="53" t="s">
        <v>1355</v>
      </c>
    </row>
    <row r="286">
      <c r="A286" s="54" t="s">
        <v>1372</v>
      </c>
      <c r="B286" s="50" t="s">
        <v>288</v>
      </c>
      <c r="C286" s="51" t="s">
        <v>1373</v>
      </c>
      <c r="D286" s="50" t="s">
        <v>1374</v>
      </c>
      <c r="E286" s="52">
        <v>44544.51076388889</v>
      </c>
      <c r="F286" s="50"/>
      <c r="G286" s="50"/>
      <c r="H286" s="50"/>
      <c r="I286" s="50"/>
      <c r="J286" s="50" t="s">
        <v>291</v>
      </c>
      <c r="K286" s="50"/>
      <c r="L286" s="53" t="s">
        <v>66</v>
      </c>
      <c r="M286" s="55" t="s">
        <v>292</v>
      </c>
      <c r="N286" s="50">
        <v>1792.0</v>
      </c>
      <c r="O286" s="50">
        <v>1136.0</v>
      </c>
      <c r="P286" s="50" t="s">
        <v>293</v>
      </c>
      <c r="Q286" s="56" t="s">
        <v>1375</v>
      </c>
      <c r="R286" s="53" t="s">
        <v>1376</v>
      </c>
    </row>
    <row r="287">
      <c r="A287" s="54" t="s">
        <v>1377</v>
      </c>
      <c r="B287" s="50" t="s">
        <v>288</v>
      </c>
      <c r="C287" s="51" t="s">
        <v>1378</v>
      </c>
      <c r="D287" s="50" t="s">
        <v>1379</v>
      </c>
      <c r="E287" s="52">
        <v>44544.51075231482</v>
      </c>
      <c r="F287" s="50"/>
      <c r="G287" s="50"/>
      <c r="H287" s="50" t="s">
        <v>1380</v>
      </c>
      <c r="I287" s="50" t="s">
        <v>1381</v>
      </c>
      <c r="J287" s="50" t="s">
        <v>291</v>
      </c>
      <c r="K287" s="50" t="s">
        <v>1382</v>
      </c>
      <c r="L287" s="53" t="s">
        <v>66</v>
      </c>
      <c r="M287" s="55" t="s">
        <v>292</v>
      </c>
      <c r="N287" s="50">
        <v>1792.0</v>
      </c>
      <c r="O287" s="50">
        <v>1136.0</v>
      </c>
      <c r="P287" s="50" t="s">
        <v>293</v>
      </c>
      <c r="Q287" s="56" t="s">
        <v>1383</v>
      </c>
      <c r="R287" s="53" t="s">
        <v>1384</v>
      </c>
    </row>
    <row r="288">
      <c r="A288" s="54" t="s">
        <v>1385</v>
      </c>
      <c r="B288" s="50" t="s">
        <v>1386</v>
      </c>
      <c r="C288" s="51" t="s">
        <v>562</v>
      </c>
      <c r="D288" s="50" t="s">
        <v>1387</v>
      </c>
      <c r="E288" s="52">
        <v>44544.51005787037</v>
      </c>
      <c r="F288" s="50"/>
      <c r="G288" s="50"/>
      <c r="H288" s="50"/>
      <c r="I288" s="50"/>
      <c r="J288" s="50" t="s">
        <v>1388</v>
      </c>
      <c r="K288" s="50"/>
      <c r="L288" s="53" t="s">
        <v>56</v>
      </c>
      <c r="M288" s="55" t="s">
        <v>1389</v>
      </c>
      <c r="N288" s="50">
        <v>1702.0</v>
      </c>
      <c r="O288" s="50">
        <v>548.0</v>
      </c>
      <c r="P288" s="50" t="s">
        <v>1184</v>
      </c>
      <c r="Q288" s="56" t="s">
        <v>1390</v>
      </c>
      <c r="R288" s="53" t="s">
        <v>568</v>
      </c>
    </row>
    <row r="289">
      <c r="A289" s="54" t="s">
        <v>1391</v>
      </c>
      <c r="B289" s="50" t="s">
        <v>1083</v>
      </c>
      <c r="C289" s="51" t="s">
        <v>1392</v>
      </c>
      <c r="D289" s="50" t="s">
        <v>1393</v>
      </c>
      <c r="E289" s="52">
        <v>44544.50840277778</v>
      </c>
      <c r="F289" s="50"/>
      <c r="G289" s="50"/>
      <c r="H289" s="50"/>
      <c r="I289" s="50"/>
      <c r="J289" s="50" t="s">
        <v>1085</v>
      </c>
      <c r="K289" s="50"/>
      <c r="L289" s="53" t="s">
        <v>66</v>
      </c>
      <c r="M289" s="55" t="s">
        <v>1086</v>
      </c>
      <c r="N289" s="50">
        <v>3937.0</v>
      </c>
      <c r="O289" s="50">
        <v>3789.0</v>
      </c>
      <c r="P289" s="50" t="s">
        <v>86</v>
      </c>
      <c r="Q289" s="56" t="s">
        <v>1394</v>
      </c>
      <c r="R289" s="53" t="s">
        <v>1395</v>
      </c>
    </row>
    <row r="290">
      <c r="A290" s="54" t="s">
        <v>1396</v>
      </c>
      <c r="B290" s="50" t="s">
        <v>288</v>
      </c>
      <c r="C290" s="51" t="s">
        <v>684</v>
      </c>
      <c r="D290" s="50" t="s">
        <v>1397</v>
      </c>
      <c r="E290" s="52">
        <v>44544.507939814815</v>
      </c>
      <c r="F290" s="50"/>
      <c r="G290" s="50"/>
      <c r="H290" s="50"/>
      <c r="I290" s="50"/>
      <c r="J290" s="50" t="s">
        <v>291</v>
      </c>
      <c r="K290" s="50"/>
      <c r="L290" s="53" t="s">
        <v>66</v>
      </c>
      <c r="M290" s="55" t="s">
        <v>292</v>
      </c>
      <c r="N290" s="50">
        <v>1792.0</v>
      </c>
      <c r="O290" s="50">
        <v>1136.0</v>
      </c>
      <c r="P290" s="50" t="s">
        <v>293</v>
      </c>
      <c r="Q290" s="56" t="s">
        <v>1398</v>
      </c>
      <c r="R290" s="53" t="s">
        <v>687</v>
      </c>
    </row>
    <row r="291">
      <c r="A291" s="54" t="s">
        <v>1399</v>
      </c>
      <c r="B291" s="50" t="s">
        <v>288</v>
      </c>
      <c r="C291" s="51" t="s">
        <v>1400</v>
      </c>
      <c r="D291" s="50" t="s">
        <v>1401</v>
      </c>
      <c r="E291" s="52">
        <v>44544.50791666667</v>
      </c>
      <c r="F291" s="50"/>
      <c r="G291" s="50"/>
      <c r="H291" s="50" t="s">
        <v>201</v>
      </c>
      <c r="I291" s="50" t="s">
        <v>199</v>
      </c>
      <c r="J291" s="50" t="s">
        <v>291</v>
      </c>
      <c r="K291" s="50" t="s">
        <v>1402</v>
      </c>
      <c r="L291" s="53" t="s">
        <v>66</v>
      </c>
      <c r="M291" s="55" t="s">
        <v>292</v>
      </c>
      <c r="N291" s="50">
        <v>1792.0</v>
      </c>
      <c r="O291" s="50">
        <v>1136.0</v>
      </c>
      <c r="P291" s="50" t="s">
        <v>293</v>
      </c>
      <c r="Q291" s="56" t="s">
        <v>1403</v>
      </c>
      <c r="R291" s="53" t="s">
        <v>1404</v>
      </c>
    </row>
    <row r="292">
      <c r="A292" s="54" t="s">
        <v>1405</v>
      </c>
      <c r="B292" s="50" t="s">
        <v>288</v>
      </c>
      <c r="C292" s="51" t="s">
        <v>1406</v>
      </c>
      <c r="D292" s="50" t="s">
        <v>1407</v>
      </c>
      <c r="E292" s="52">
        <v>44544.50746527778</v>
      </c>
      <c r="F292" s="50"/>
      <c r="G292" s="50"/>
      <c r="H292" s="50" t="s">
        <v>1009</v>
      </c>
      <c r="I292" s="50" t="s">
        <v>1006</v>
      </c>
      <c r="J292" s="50" t="s">
        <v>291</v>
      </c>
      <c r="K292" s="50" t="s">
        <v>1408</v>
      </c>
      <c r="L292" s="53" t="s">
        <v>66</v>
      </c>
      <c r="M292" s="55" t="s">
        <v>292</v>
      </c>
      <c r="N292" s="50">
        <v>1792.0</v>
      </c>
      <c r="O292" s="50">
        <v>1136.0</v>
      </c>
      <c r="P292" s="50" t="s">
        <v>293</v>
      </c>
      <c r="Q292" s="56" t="s">
        <v>1409</v>
      </c>
      <c r="R292" s="53" t="s">
        <v>1410</v>
      </c>
    </row>
    <row r="293">
      <c r="A293" s="54" t="s">
        <v>1411</v>
      </c>
      <c r="B293" s="50" t="s">
        <v>715</v>
      </c>
      <c r="C293" s="51" t="s">
        <v>1352</v>
      </c>
      <c r="D293" s="50" t="s">
        <v>1412</v>
      </c>
      <c r="E293" s="52">
        <v>44544.50724537037</v>
      </c>
      <c r="F293" s="50"/>
      <c r="G293" s="50"/>
      <c r="H293" s="50"/>
      <c r="I293" s="50"/>
      <c r="J293" s="50" t="s">
        <v>718</v>
      </c>
      <c r="K293" s="50"/>
      <c r="L293" s="53" t="s">
        <v>84</v>
      </c>
      <c r="M293" s="55" t="s">
        <v>719</v>
      </c>
      <c r="N293" s="50">
        <v>477.0</v>
      </c>
      <c r="O293" s="50">
        <v>531.0</v>
      </c>
      <c r="P293" s="50"/>
      <c r="Q293" s="56" t="s">
        <v>1413</v>
      </c>
      <c r="R293" s="53" t="s">
        <v>1355</v>
      </c>
    </row>
    <row r="294">
      <c r="A294" s="54" t="s">
        <v>1414</v>
      </c>
      <c r="B294" s="50" t="s">
        <v>199</v>
      </c>
      <c r="C294" s="51" t="s">
        <v>1415</v>
      </c>
      <c r="D294" s="50" t="s">
        <v>1416</v>
      </c>
      <c r="E294" s="52">
        <v>44544.50646990741</v>
      </c>
      <c r="F294" s="50"/>
      <c r="G294" s="50"/>
      <c r="H294" s="50" t="s">
        <v>924</v>
      </c>
      <c r="I294" s="50" t="s">
        <v>925</v>
      </c>
      <c r="J294" s="50" t="s">
        <v>201</v>
      </c>
      <c r="K294" s="50" t="s">
        <v>926</v>
      </c>
      <c r="L294" s="53" t="s">
        <v>84</v>
      </c>
      <c r="M294" s="55" t="s">
        <v>202</v>
      </c>
      <c r="N294" s="50">
        <v>12776.0</v>
      </c>
      <c r="O294" s="50">
        <v>11010.0</v>
      </c>
      <c r="P294" s="50" t="s">
        <v>203</v>
      </c>
      <c r="Q294" s="56" t="s">
        <v>1417</v>
      </c>
      <c r="R294" s="53" t="s">
        <v>1418</v>
      </c>
    </row>
    <row r="295">
      <c r="A295" s="54" t="s">
        <v>1419</v>
      </c>
      <c r="B295" s="50" t="s">
        <v>993</v>
      </c>
      <c r="C295" s="51" t="s">
        <v>1420</v>
      </c>
      <c r="D295" s="50" t="s">
        <v>1421</v>
      </c>
      <c r="E295" s="52">
        <v>44544.50635416667</v>
      </c>
      <c r="F295" s="50"/>
      <c r="G295" s="50"/>
      <c r="H295" s="50"/>
      <c r="I295" s="50"/>
      <c r="J295" s="50" t="s">
        <v>992</v>
      </c>
      <c r="K295" s="50"/>
      <c r="L295" s="53" t="s">
        <v>84</v>
      </c>
      <c r="M295" s="55" t="s">
        <v>1027</v>
      </c>
      <c r="N295" s="50">
        <v>149.0</v>
      </c>
      <c r="O295" s="50">
        <v>335.0</v>
      </c>
      <c r="P295" s="50" t="s">
        <v>669</v>
      </c>
      <c r="Q295" s="56" t="s">
        <v>1422</v>
      </c>
      <c r="R295" s="53" t="s">
        <v>1423</v>
      </c>
    </row>
    <row r="296">
      <c r="A296" s="54" t="s">
        <v>1419</v>
      </c>
      <c r="B296" s="50" t="s">
        <v>993</v>
      </c>
      <c r="C296" s="51" t="s">
        <v>1420</v>
      </c>
      <c r="D296" s="50" t="s">
        <v>1421</v>
      </c>
      <c r="E296" s="52">
        <v>44544.50635416667</v>
      </c>
      <c r="F296" s="50"/>
      <c r="G296" s="50"/>
      <c r="H296" s="50"/>
      <c r="I296" s="50"/>
      <c r="J296" s="50" t="s">
        <v>992</v>
      </c>
      <c r="K296" s="50"/>
      <c r="L296" s="53" t="s">
        <v>84</v>
      </c>
      <c r="M296" s="55" t="s">
        <v>1027</v>
      </c>
      <c r="N296" s="50">
        <v>149.0</v>
      </c>
      <c r="O296" s="50">
        <v>335.0</v>
      </c>
      <c r="P296" s="50" t="s">
        <v>669</v>
      </c>
      <c r="Q296" s="56" t="s">
        <v>1422</v>
      </c>
      <c r="R296" s="53" t="s">
        <v>1423</v>
      </c>
    </row>
    <row r="297">
      <c r="A297" s="54" t="s">
        <v>1424</v>
      </c>
      <c r="B297" s="50" t="s">
        <v>1425</v>
      </c>
      <c r="C297" s="51" t="s">
        <v>562</v>
      </c>
      <c r="D297" s="50" t="s">
        <v>1426</v>
      </c>
      <c r="E297" s="52">
        <v>44544.504641203705</v>
      </c>
      <c r="F297" s="50"/>
      <c r="G297" s="50"/>
      <c r="H297" s="50"/>
      <c r="I297" s="50"/>
      <c r="J297" s="50" t="s">
        <v>1427</v>
      </c>
      <c r="K297" s="50"/>
      <c r="L297" s="53" t="s">
        <v>66</v>
      </c>
      <c r="M297" s="55" t="s">
        <v>1428</v>
      </c>
      <c r="N297" s="50">
        <v>5247.0</v>
      </c>
      <c r="O297" s="50">
        <v>5183.0</v>
      </c>
      <c r="P297" s="50" t="s">
        <v>1429</v>
      </c>
      <c r="Q297" s="56" t="s">
        <v>1430</v>
      </c>
      <c r="R297" s="53" t="s">
        <v>568</v>
      </c>
    </row>
    <row r="298">
      <c r="A298" s="54" t="s">
        <v>1431</v>
      </c>
      <c r="B298" s="50" t="s">
        <v>1432</v>
      </c>
      <c r="C298" s="51" t="s">
        <v>1433</v>
      </c>
      <c r="D298" s="50" t="s">
        <v>1434</v>
      </c>
      <c r="E298" s="52">
        <v>44544.503958333335</v>
      </c>
      <c r="F298" s="50"/>
      <c r="G298" s="50"/>
      <c r="H298" s="50" t="s">
        <v>291</v>
      </c>
      <c r="I298" s="50" t="s">
        <v>288</v>
      </c>
      <c r="J298" s="50" t="s">
        <v>1435</v>
      </c>
      <c r="K298" s="50" t="s">
        <v>1436</v>
      </c>
      <c r="L298" s="53" t="s">
        <v>84</v>
      </c>
      <c r="M298" s="55" t="s">
        <v>1437</v>
      </c>
      <c r="N298" s="50">
        <v>1554.0</v>
      </c>
      <c r="O298" s="50">
        <v>1116.0</v>
      </c>
      <c r="P298" s="50" t="s">
        <v>977</v>
      </c>
      <c r="Q298" s="56" t="s">
        <v>1438</v>
      </c>
      <c r="R298" s="53" t="s">
        <v>1439</v>
      </c>
    </row>
    <row r="299">
      <c r="A299" s="54" t="s">
        <v>1440</v>
      </c>
      <c r="B299" s="50" t="s">
        <v>77</v>
      </c>
      <c r="C299" s="51" t="s">
        <v>1441</v>
      </c>
      <c r="D299" s="50" t="s">
        <v>1442</v>
      </c>
      <c r="E299" s="52">
        <v>44544.50230324074</v>
      </c>
      <c r="F299" s="50"/>
      <c r="G299" s="50"/>
      <c r="H299" s="50" t="s">
        <v>1443</v>
      </c>
      <c r="I299" s="50" t="s">
        <v>1444</v>
      </c>
      <c r="J299" s="50" t="s">
        <v>82</v>
      </c>
      <c r="K299" s="50" t="s">
        <v>1445</v>
      </c>
      <c r="L299" s="53" t="s">
        <v>66</v>
      </c>
      <c r="M299" s="55" t="s">
        <v>85</v>
      </c>
      <c r="N299" s="50">
        <v>1988.0</v>
      </c>
      <c r="O299" s="50">
        <v>1820.0</v>
      </c>
      <c r="P299" s="50" t="s">
        <v>86</v>
      </c>
      <c r="Q299" s="56" t="s">
        <v>1446</v>
      </c>
      <c r="R299" s="53" t="s">
        <v>1447</v>
      </c>
    </row>
    <row r="300">
      <c r="A300" s="54" t="s">
        <v>1448</v>
      </c>
      <c r="B300" s="50" t="s">
        <v>77</v>
      </c>
      <c r="C300" s="51" t="s">
        <v>1449</v>
      </c>
      <c r="D300" s="50" t="s">
        <v>1450</v>
      </c>
      <c r="E300" s="52">
        <v>44544.501446759255</v>
      </c>
      <c r="F300" s="50"/>
      <c r="G300" s="50"/>
      <c r="H300" s="50" t="s">
        <v>1085</v>
      </c>
      <c r="I300" s="50" t="s">
        <v>1083</v>
      </c>
      <c r="J300" s="50" t="s">
        <v>82</v>
      </c>
      <c r="K300" s="50" t="s">
        <v>1451</v>
      </c>
      <c r="L300" s="53" t="s">
        <v>66</v>
      </c>
      <c r="M300" s="55" t="s">
        <v>85</v>
      </c>
      <c r="N300" s="50">
        <v>1988.0</v>
      </c>
      <c r="O300" s="50">
        <v>1820.0</v>
      </c>
      <c r="P300" s="50" t="s">
        <v>86</v>
      </c>
      <c r="Q300" s="56" t="s">
        <v>1452</v>
      </c>
      <c r="R300" s="53" t="s">
        <v>1453</v>
      </c>
    </row>
    <row r="301">
      <c r="A301" s="54" t="s">
        <v>1454</v>
      </c>
      <c r="B301" s="50" t="s">
        <v>77</v>
      </c>
      <c r="C301" s="51" t="s">
        <v>1373</v>
      </c>
      <c r="D301" s="50" t="s">
        <v>1455</v>
      </c>
      <c r="E301" s="52">
        <v>44544.50027777778</v>
      </c>
      <c r="F301" s="50"/>
      <c r="G301" s="50"/>
      <c r="H301" s="50"/>
      <c r="I301" s="50"/>
      <c r="J301" s="50" t="s">
        <v>82</v>
      </c>
      <c r="K301" s="50"/>
      <c r="L301" s="53" t="s">
        <v>66</v>
      </c>
      <c r="M301" s="55" t="s">
        <v>85</v>
      </c>
      <c r="N301" s="50">
        <v>1988.0</v>
      </c>
      <c r="O301" s="50">
        <v>1820.0</v>
      </c>
      <c r="P301" s="50" t="s">
        <v>86</v>
      </c>
      <c r="Q301" s="56" t="s">
        <v>1456</v>
      </c>
      <c r="R301" s="53" t="s">
        <v>1376</v>
      </c>
    </row>
    <row r="302">
      <c r="A302" s="54" t="s">
        <v>1457</v>
      </c>
      <c r="B302" s="50" t="s">
        <v>288</v>
      </c>
      <c r="C302" s="51" t="s">
        <v>1458</v>
      </c>
      <c r="D302" s="50" t="s">
        <v>1459</v>
      </c>
      <c r="E302" s="52">
        <v>44544.50004629629</v>
      </c>
      <c r="F302" s="50"/>
      <c r="G302" s="50"/>
      <c r="H302" s="50" t="s">
        <v>1190</v>
      </c>
      <c r="I302" s="50" t="s">
        <v>1187</v>
      </c>
      <c r="J302" s="50" t="s">
        <v>291</v>
      </c>
      <c r="K302" s="50" t="s">
        <v>1460</v>
      </c>
      <c r="L302" s="53" t="s">
        <v>66</v>
      </c>
      <c r="M302" s="55" t="s">
        <v>292</v>
      </c>
      <c r="N302" s="50">
        <v>1792.0</v>
      </c>
      <c r="O302" s="50">
        <v>1136.0</v>
      </c>
      <c r="P302" s="50" t="s">
        <v>293</v>
      </c>
      <c r="Q302" s="56" t="s">
        <v>1461</v>
      </c>
      <c r="R302" s="53" t="s">
        <v>1462</v>
      </c>
    </row>
    <row r="303">
      <c r="A303" s="54" t="s">
        <v>1463</v>
      </c>
      <c r="B303" s="50" t="s">
        <v>288</v>
      </c>
      <c r="C303" s="51" t="s">
        <v>1223</v>
      </c>
      <c r="D303" s="50" t="s">
        <v>1464</v>
      </c>
      <c r="E303" s="52">
        <v>44544.49916666667</v>
      </c>
      <c r="F303" s="50"/>
      <c r="G303" s="50"/>
      <c r="H303" s="50"/>
      <c r="I303" s="50"/>
      <c r="J303" s="50" t="s">
        <v>291</v>
      </c>
      <c r="K303" s="50"/>
      <c r="L303" s="53" t="s">
        <v>66</v>
      </c>
      <c r="M303" s="55" t="s">
        <v>292</v>
      </c>
      <c r="N303" s="50">
        <v>1792.0</v>
      </c>
      <c r="O303" s="50">
        <v>1136.0</v>
      </c>
      <c r="P303" s="50" t="s">
        <v>293</v>
      </c>
      <c r="Q303" s="56" t="s">
        <v>1465</v>
      </c>
      <c r="R303" s="53" t="s">
        <v>1229</v>
      </c>
    </row>
    <row r="304">
      <c r="A304" s="54" t="s">
        <v>1466</v>
      </c>
      <c r="B304" s="50" t="s">
        <v>152</v>
      </c>
      <c r="C304" s="51" t="s">
        <v>1467</v>
      </c>
      <c r="D304" s="50" t="s">
        <v>1468</v>
      </c>
      <c r="E304" s="52">
        <v>44544.49858796297</v>
      </c>
      <c r="F304" s="50"/>
      <c r="G304" s="50"/>
      <c r="H304" s="50" t="s">
        <v>1009</v>
      </c>
      <c r="I304" s="50" t="s">
        <v>1006</v>
      </c>
      <c r="J304" s="50" t="s">
        <v>155</v>
      </c>
      <c r="K304" s="50" t="s">
        <v>1469</v>
      </c>
      <c r="L304" s="53" t="s">
        <v>84</v>
      </c>
      <c r="M304" s="55" t="s">
        <v>157</v>
      </c>
      <c r="N304" s="50">
        <v>2760.0</v>
      </c>
      <c r="O304" s="50">
        <v>2482.0</v>
      </c>
      <c r="P304" s="50"/>
      <c r="Q304" s="56" t="s">
        <v>1470</v>
      </c>
      <c r="R304" s="53" t="s">
        <v>1471</v>
      </c>
    </row>
    <row r="305">
      <c r="A305" s="54" t="s">
        <v>1436</v>
      </c>
      <c r="B305" s="50" t="s">
        <v>288</v>
      </c>
      <c r="C305" s="51" t="s">
        <v>1472</v>
      </c>
      <c r="D305" s="50" t="s">
        <v>1473</v>
      </c>
      <c r="E305" s="52">
        <v>44544.498344907406</v>
      </c>
      <c r="F305" s="50"/>
      <c r="G305" s="50"/>
      <c r="H305" s="50" t="s">
        <v>975</v>
      </c>
      <c r="I305" s="50" t="s">
        <v>972</v>
      </c>
      <c r="J305" s="50" t="s">
        <v>291</v>
      </c>
      <c r="K305" s="50" t="s">
        <v>1474</v>
      </c>
      <c r="L305" s="53" t="s">
        <v>66</v>
      </c>
      <c r="M305" s="55" t="s">
        <v>292</v>
      </c>
      <c r="N305" s="50">
        <v>1792.0</v>
      </c>
      <c r="O305" s="50">
        <v>1136.0</v>
      </c>
      <c r="P305" s="50" t="s">
        <v>293</v>
      </c>
      <c r="Q305" s="56" t="s">
        <v>1475</v>
      </c>
      <c r="R305" s="53" t="s">
        <v>1476</v>
      </c>
    </row>
    <row r="306">
      <c r="A306" s="54" t="s">
        <v>1477</v>
      </c>
      <c r="B306" s="50" t="s">
        <v>1478</v>
      </c>
      <c r="C306" s="51" t="s">
        <v>1280</v>
      </c>
      <c r="D306" s="50" t="s">
        <v>1479</v>
      </c>
      <c r="E306" s="52">
        <v>44544.497766203705</v>
      </c>
      <c r="F306" s="50"/>
      <c r="G306" s="50"/>
      <c r="H306" s="50"/>
      <c r="I306" s="50"/>
      <c r="J306" s="50" t="s">
        <v>1480</v>
      </c>
      <c r="K306" s="50"/>
      <c r="L306" s="53" t="s">
        <v>84</v>
      </c>
      <c r="M306" s="55" t="s">
        <v>1481</v>
      </c>
      <c r="N306" s="50">
        <v>306.0</v>
      </c>
      <c r="O306" s="50">
        <v>369.0</v>
      </c>
      <c r="P306" s="50" t="s">
        <v>501</v>
      </c>
      <c r="Q306" s="56" t="s">
        <v>1482</v>
      </c>
      <c r="R306" s="53" t="s">
        <v>1283</v>
      </c>
    </row>
    <row r="307">
      <c r="A307" s="54" t="s">
        <v>1483</v>
      </c>
      <c r="B307" s="50" t="s">
        <v>152</v>
      </c>
      <c r="C307" s="51" t="s">
        <v>1484</v>
      </c>
      <c r="D307" s="50" t="s">
        <v>1485</v>
      </c>
      <c r="E307" s="52">
        <v>44544.49761574074</v>
      </c>
      <c r="F307" s="50"/>
      <c r="G307" s="50"/>
      <c r="H307" s="50" t="s">
        <v>291</v>
      </c>
      <c r="I307" s="50" t="s">
        <v>288</v>
      </c>
      <c r="J307" s="50" t="s">
        <v>155</v>
      </c>
      <c r="K307" s="50" t="s">
        <v>1486</v>
      </c>
      <c r="L307" s="53" t="s">
        <v>84</v>
      </c>
      <c r="M307" s="55" t="s">
        <v>157</v>
      </c>
      <c r="N307" s="50">
        <v>2760.0</v>
      </c>
      <c r="O307" s="50">
        <v>2482.0</v>
      </c>
      <c r="P307" s="50"/>
      <c r="Q307" s="56" t="s">
        <v>1487</v>
      </c>
      <c r="R307" s="53" t="s">
        <v>1488</v>
      </c>
    </row>
    <row r="308">
      <c r="A308" s="54" t="s">
        <v>1489</v>
      </c>
      <c r="B308" s="50" t="s">
        <v>527</v>
      </c>
      <c r="C308" s="51" t="s">
        <v>1490</v>
      </c>
      <c r="D308" s="50" t="s">
        <v>1491</v>
      </c>
      <c r="E308" s="52">
        <v>44544.49730324074</v>
      </c>
      <c r="F308" s="50"/>
      <c r="G308" s="50"/>
      <c r="H308" s="50" t="s">
        <v>526</v>
      </c>
      <c r="I308" s="50" t="s">
        <v>527</v>
      </c>
      <c r="J308" s="50" t="s">
        <v>526</v>
      </c>
      <c r="K308" s="50" t="s">
        <v>1492</v>
      </c>
      <c r="L308" s="53" t="s">
        <v>84</v>
      </c>
      <c r="M308" s="55" t="s">
        <v>954</v>
      </c>
      <c r="N308" s="50">
        <v>1906.0</v>
      </c>
      <c r="O308" s="50">
        <v>1893.0</v>
      </c>
      <c r="P308" s="50" t="s">
        <v>86</v>
      </c>
      <c r="Q308" s="56" t="s">
        <v>1493</v>
      </c>
      <c r="R308" s="53" t="s">
        <v>1494</v>
      </c>
    </row>
    <row r="309">
      <c r="A309" s="54" t="s">
        <v>1469</v>
      </c>
      <c r="B309" s="50" t="s">
        <v>1006</v>
      </c>
      <c r="C309" s="51" t="s">
        <v>1495</v>
      </c>
      <c r="D309" s="50" t="s">
        <v>1496</v>
      </c>
      <c r="E309" s="52">
        <v>44544.496516203704</v>
      </c>
      <c r="F309" s="50"/>
      <c r="G309" s="50"/>
      <c r="H309" s="50" t="s">
        <v>291</v>
      </c>
      <c r="I309" s="50" t="s">
        <v>288</v>
      </c>
      <c r="J309" s="50" t="s">
        <v>1009</v>
      </c>
      <c r="K309" s="50" t="s">
        <v>1486</v>
      </c>
      <c r="L309" s="53" t="s">
        <v>478</v>
      </c>
      <c r="M309" s="55" t="s">
        <v>1010</v>
      </c>
      <c r="N309" s="50">
        <v>113.0</v>
      </c>
      <c r="O309" s="50">
        <v>274.0</v>
      </c>
      <c r="P309" s="50" t="s">
        <v>1011</v>
      </c>
      <c r="Q309" s="56" t="s">
        <v>1497</v>
      </c>
      <c r="R309" s="53" t="s">
        <v>1498</v>
      </c>
    </row>
    <row r="310">
      <c r="A310" s="54" t="s">
        <v>1486</v>
      </c>
      <c r="B310" s="50" t="s">
        <v>288</v>
      </c>
      <c r="C310" s="51" t="s">
        <v>1499</v>
      </c>
      <c r="D310" s="50" t="s">
        <v>1500</v>
      </c>
      <c r="E310" s="52">
        <v>44544.49586805556</v>
      </c>
      <c r="F310" s="50"/>
      <c r="G310" s="50"/>
      <c r="H310" s="50" t="s">
        <v>155</v>
      </c>
      <c r="I310" s="50" t="s">
        <v>152</v>
      </c>
      <c r="J310" s="50" t="s">
        <v>291</v>
      </c>
      <c r="K310" s="50" t="s">
        <v>1501</v>
      </c>
      <c r="L310" s="53" t="s">
        <v>66</v>
      </c>
      <c r="M310" s="55" t="s">
        <v>292</v>
      </c>
      <c r="N310" s="50">
        <v>1792.0</v>
      </c>
      <c r="O310" s="50">
        <v>1136.0</v>
      </c>
      <c r="P310" s="50" t="s">
        <v>293</v>
      </c>
      <c r="Q310" s="56" t="s">
        <v>1502</v>
      </c>
      <c r="R310" s="53" t="s">
        <v>1503</v>
      </c>
    </row>
    <row r="311">
      <c r="A311" s="54" t="s">
        <v>1504</v>
      </c>
      <c r="B311" s="50" t="s">
        <v>418</v>
      </c>
      <c r="C311" s="51" t="s">
        <v>1064</v>
      </c>
      <c r="D311" s="50" t="s">
        <v>1505</v>
      </c>
      <c r="E311" s="52">
        <v>44544.49423611111</v>
      </c>
      <c r="F311" s="50"/>
      <c r="G311" s="50"/>
      <c r="H311" s="50"/>
      <c r="I311" s="50"/>
      <c r="J311" s="50" t="s">
        <v>420</v>
      </c>
      <c r="K311" s="50"/>
      <c r="L311" s="53" t="s">
        <v>421</v>
      </c>
      <c r="M311" s="55" t="s">
        <v>422</v>
      </c>
      <c r="N311" s="50">
        <v>308.0</v>
      </c>
      <c r="O311" s="50">
        <v>62.0</v>
      </c>
      <c r="P311" s="50" t="s">
        <v>423</v>
      </c>
      <c r="Q311" s="56" t="s">
        <v>1506</v>
      </c>
      <c r="R311" s="53" t="s">
        <v>1067</v>
      </c>
    </row>
    <row r="312">
      <c r="A312" s="54" t="s">
        <v>1504</v>
      </c>
      <c r="B312" s="50" t="s">
        <v>418</v>
      </c>
      <c r="C312" s="51" t="s">
        <v>1064</v>
      </c>
      <c r="D312" s="50" t="s">
        <v>1505</v>
      </c>
      <c r="E312" s="52">
        <v>44544.49423611111</v>
      </c>
      <c r="F312" s="50"/>
      <c r="G312" s="50"/>
      <c r="H312" s="50"/>
      <c r="I312" s="50"/>
      <c r="J312" s="50" t="s">
        <v>420</v>
      </c>
      <c r="K312" s="50"/>
      <c r="L312" s="53" t="s">
        <v>421</v>
      </c>
      <c r="M312" s="55" t="s">
        <v>422</v>
      </c>
      <c r="N312" s="50">
        <v>308.0</v>
      </c>
      <c r="O312" s="50">
        <v>62.0</v>
      </c>
      <c r="P312" s="50" t="s">
        <v>423</v>
      </c>
      <c r="Q312" s="56" t="s">
        <v>1506</v>
      </c>
      <c r="R312" s="53" t="s">
        <v>1067</v>
      </c>
    </row>
    <row r="313">
      <c r="A313" s="54" t="s">
        <v>1492</v>
      </c>
      <c r="B313" s="50" t="s">
        <v>527</v>
      </c>
      <c r="C313" s="51" t="s">
        <v>1507</v>
      </c>
      <c r="D313" s="50" t="s">
        <v>1508</v>
      </c>
      <c r="E313" s="52">
        <v>44544.492430555554</v>
      </c>
      <c r="F313" s="50"/>
      <c r="G313" s="50"/>
      <c r="H313" s="50"/>
      <c r="I313" s="50"/>
      <c r="J313" s="50" t="s">
        <v>526</v>
      </c>
      <c r="K313" s="50"/>
      <c r="L313" s="53" t="s">
        <v>84</v>
      </c>
      <c r="M313" s="55" t="s">
        <v>954</v>
      </c>
      <c r="N313" s="50">
        <v>1906.0</v>
      </c>
      <c r="O313" s="50">
        <v>1893.0</v>
      </c>
      <c r="P313" s="50" t="s">
        <v>86</v>
      </c>
      <c r="Q313" s="56" t="s">
        <v>1509</v>
      </c>
      <c r="R313" s="53" t="s">
        <v>1510</v>
      </c>
    </row>
    <row r="314">
      <c r="A314" s="54" t="s">
        <v>1501</v>
      </c>
      <c r="B314" s="50" t="s">
        <v>152</v>
      </c>
      <c r="C314" s="51" t="s">
        <v>1511</v>
      </c>
      <c r="D314" s="50" t="s">
        <v>1512</v>
      </c>
      <c r="E314" s="52">
        <v>44544.4912962963</v>
      </c>
      <c r="F314" s="50"/>
      <c r="G314" s="50"/>
      <c r="H314" s="50" t="s">
        <v>1009</v>
      </c>
      <c r="I314" s="50" t="s">
        <v>1006</v>
      </c>
      <c r="J314" s="50" t="s">
        <v>155</v>
      </c>
      <c r="K314" s="50" t="s">
        <v>1513</v>
      </c>
      <c r="L314" s="53" t="s">
        <v>84</v>
      </c>
      <c r="M314" s="55" t="s">
        <v>157</v>
      </c>
      <c r="N314" s="50">
        <v>2760.0</v>
      </c>
      <c r="O314" s="50">
        <v>2482.0</v>
      </c>
      <c r="P314" s="50"/>
      <c r="Q314" s="56" t="s">
        <v>1514</v>
      </c>
      <c r="R314" s="53" t="s">
        <v>1515</v>
      </c>
    </row>
    <row r="315">
      <c r="A315" s="54" t="s">
        <v>1516</v>
      </c>
      <c r="B315" s="50" t="s">
        <v>1517</v>
      </c>
      <c r="C315" s="51" t="s">
        <v>684</v>
      </c>
      <c r="D315" s="50" t="s">
        <v>1518</v>
      </c>
      <c r="E315" s="52">
        <v>44544.48232638889</v>
      </c>
      <c r="F315" s="50"/>
      <c r="G315" s="50"/>
      <c r="H315" s="50"/>
      <c r="I315" s="50"/>
      <c r="J315" s="50" t="s">
        <v>1519</v>
      </c>
      <c r="K315" s="50"/>
      <c r="L315" s="53" t="s">
        <v>66</v>
      </c>
      <c r="M315" s="55" t="s">
        <v>1520</v>
      </c>
      <c r="N315" s="50">
        <v>229.0</v>
      </c>
      <c r="O315" s="50">
        <v>317.0</v>
      </c>
      <c r="P315" s="50"/>
      <c r="Q315" s="56" t="s">
        <v>1521</v>
      </c>
      <c r="R315" s="53" t="s">
        <v>687</v>
      </c>
    </row>
    <row r="316">
      <c r="A316" s="54" t="s">
        <v>1522</v>
      </c>
      <c r="B316" s="50" t="s">
        <v>1523</v>
      </c>
      <c r="C316" s="51" t="s">
        <v>1524</v>
      </c>
      <c r="D316" s="50" t="s">
        <v>1525</v>
      </c>
      <c r="E316" s="52">
        <v>44544.48204861111</v>
      </c>
      <c r="F316" s="50"/>
      <c r="G316" s="50"/>
      <c r="H316" s="50"/>
      <c r="I316" s="50"/>
      <c r="J316" s="50" t="s">
        <v>1526</v>
      </c>
      <c r="K316" s="50"/>
      <c r="L316" s="53" t="s">
        <v>84</v>
      </c>
      <c r="M316" s="55" t="s">
        <v>1527</v>
      </c>
      <c r="N316" s="50">
        <v>99.0</v>
      </c>
      <c r="O316" s="50">
        <v>148.0</v>
      </c>
      <c r="P316" s="50"/>
      <c r="Q316" s="56" t="s">
        <v>1528</v>
      </c>
      <c r="R316" s="53" t="s">
        <v>1529</v>
      </c>
    </row>
    <row r="317">
      <c r="A317" s="54" t="s">
        <v>1402</v>
      </c>
      <c r="B317" s="50" t="s">
        <v>199</v>
      </c>
      <c r="C317" s="51" t="s">
        <v>1530</v>
      </c>
      <c r="D317" s="50" t="s">
        <v>1531</v>
      </c>
      <c r="E317" s="52">
        <v>44544.478356481486</v>
      </c>
      <c r="F317" s="50"/>
      <c r="G317" s="50"/>
      <c r="H317" s="50"/>
      <c r="I317" s="50"/>
      <c r="J317" s="50" t="s">
        <v>201</v>
      </c>
      <c r="K317" s="50"/>
      <c r="L317" s="53" t="s">
        <v>84</v>
      </c>
      <c r="M317" s="55" t="s">
        <v>202</v>
      </c>
      <c r="N317" s="50">
        <v>12776.0</v>
      </c>
      <c r="O317" s="50">
        <v>11010.0</v>
      </c>
      <c r="P317" s="50" t="s">
        <v>203</v>
      </c>
      <c r="Q317" s="56" t="s">
        <v>1532</v>
      </c>
      <c r="R317" s="53" t="s">
        <v>1533</v>
      </c>
    </row>
    <row r="318">
      <c r="A318" s="54" t="s">
        <v>1534</v>
      </c>
      <c r="B318" s="50" t="s">
        <v>1535</v>
      </c>
      <c r="C318" s="51" t="s">
        <v>829</v>
      </c>
      <c r="D318" s="50" t="s">
        <v>1536</v>
      </c>
      <c r="E318" s="52">
        <v>44544.46652777778</v>
      </c>
      <c r="F318" s="50"/>
      <c r="G318" s="50"/>
      <c r="H318" s="50"/>
      <c r="I318" s="50"/>
      <c r="J318" s="50" t="s">
        <v>1537</v>
      </c>
      <c r="K318" s="50"/>
      <c r="L318" s="53" t="s">
        <v>66</v>
      </c>
      <c r="M318" s="55" t="s">
        <v>1538</v>
      </c>
      <c r="N318" s="50">
        <v>2412.0</v>
      </c>
      <c r="O318" s="50">
        <v>1344.0</v>
      </c>
      <c r="P318" s="50" t="s">
        <v>1539</v>
      </c>
      <c r="Q318" s="56" t="s">
        <v>1540</v>
      </c>
      <c r="R318" s="53" t="s">
        <v>834</v>
      </c>
    </row>
    <row r="319">
      <c r="A319" s="54" t="s">
        <v>1541</v>
      </c>
      <c r="B319" s="50" t="s">
        <v>390</v>
      </c>
      <c r="C319" s="51" t="s">
        <v>1542</v>
      </c>
      <c r="D319" s="50" t="s">
        <v>1543</v>
      </c>
      <c r="E319" s="52">
        <v>44544.46391203704</v>
      </c>
      <c r="F319" s="50"/>
      <c r="G319" s="50"/>
      <c r="H319" s="50"/>
      <c r="I319" s="50"/>
      <c r="J319" s="50" t="s">
        <v>392</v>
      </c>
      <c r="K319" s="50"/>
      <c r="L319" s="53" t="s">
        <v>84</v>
      </c>
      <c r="M319" s="55" t="s">
        <v>393</v>
      </c>
      <c r="N319" s="50">
        <v>2391.0</v>
      </c>
      <c r="O319" s="50">
        <v>2358.0</v>
      </c>
      <c r="P319" s="50" t="s">
        <v>394</v>
      </c>
      <c r="Q319" s="56" t="s">
        <v>1544</v>
      </c>
      <c r="R319" s="53" t="s">
        <v>1545</v>
      </c>
    </row>
    <row r="320">
      <c r="A320" s="54" t="s">
        <v>1546</v>
      </c>
      <c r="B320" s="50" t="s">
        <v>527</v>
      </c>
      <c r="C320" s="51" t="s">
        <v>1547</v>
      </c>
      <c r="D320" s="50" t="s">
        <v>1548</v>
      </c>
      <c r="E320" s="52">
        <v>44544.46087962963</v>
      </c>
      <c r="F320" s="50"/>
      <c r="G320" s="50"/>
      <c r="H320" s="50"/>
      <c r="I320" s="50"/>
      <c r="J320" s="50" t="s">
        <v>526</v>
      </c>
      <c r="K320" s="50"/>
      <c r="L320" s="53" t="s">
        <v>84</v>
      </c>
      <c r="M320" s="55" t="s">
        <v>954</v>
      </c>
      <c r="N320" s="50">
        <v>1906.0</v>
      </c>
      <c r="O320" s="50">
        <v>1893.0</v>
      </c>
      <c r="P320" s="50" t="s">
        <v>86</v>
      </c>
      <c r="Q320" s="56" t="s">
        <v>1549</v>
      </c>
      <c r="R320" s="53" t="s">
        <v>1550</v>
      </c>
    </row>
    <row r="321">
      <c r="A321" s="54" t="s">
        <v>1408</v>
      </c>
      <c r="B321" s="50" t="s">
        <v>1006</v>
      </c>
      <c r="C321" s="51" t="s">
        <v>1551</v>
      </c>
      <c r="D321" s="50" t="s">
        <v>1552</v>
      </c>
      <c r="E321" s="52">
        <v>44544.45563657407</v>
      </c>
      <c r="F321" s="50"/>
      <c r="G321" s="50"/>
      <c r="H321" s="50"/>
      <c r="I321" s="50"/>
      <c r="J321" s="50" t="s">
        <v>1009</v>
      </c>
      <c r="K321" s="50"/>
      <c r="L321" s="53" t="s">
        <v>478</v>
      </c>
      <c r="M321" s="55" t="s">
        <v>1010</v>
      </c>
      <c r="N321" s="50">
        <v>113.0</v>
      </c>
      <c r="O321" s="50">
        <v>274.0</v>
      </c>
      <c r="P321" s="50" t="s">
        <v>1011</v>
      </c>
      <c r="Q321" s="56" t="s">
        <v>1553</v>
      </c>
      <c r="R321" s="53" t="s">
        <v>1554</v>
      </c>
    </row>
    <row r="322">
      <c r="A322" s="54" t="s">
        <v>1555</v>
      </c>
      <c r="B322" s="50" t="s">
        <v>372</v>
      </c>
      <c r="C322" s="51" t="s">
        <v>1064</v>
      </c>
      <c r="D322" s="50" t="s">
        <v>1556</v>
      </c>
      <c r="E322" s="52">
        <v>44544.45460648148</v>
      </c>
      <c r="F322" s="50"/>
      <c r="G322" s="50"/>
      <c r="H322" s="50"/>
      <c r="I322" s="50"/>
      <c r="J322" s="50" t="s">
        <v>375</v>
      </c>
      <c r="K322" s="50"/>
      <c r="L322" s="53" t="s">
        <v>84</v>
      </c>
      <c r="M322" s="55" t="s">
        <v>377</v>
      </c>
      <c r="N322" s="50">
        <v>2950.0</v>
      </c>
      <c r="O322" s="50">
        <v>2344.0</v>
      </c>
      <c r="P322" s="50" t="s">
        <v>378</v>
      </c>
      <c r="Q322" s="56" t="s">
        <v>1557</v>
      </c>
      <c r="R322" s="53" t="s">
        <v>1067</v>
      </c>
    </row>
    <row r="323">
      <c r="A323" s="54" t="s">
        <v>1558</v>
      </c>
      <c r="B323" s="50" t="s">
        <v>372</v>
      </c>
      <c r="C323" s="51" t="s">
        <v>1352</v>
      </c>
      <c r="D323" s="50" t="s">
        <v>1559</v>
      </c>
      <c r="E323" s="52">
        <v>44544.45452546296</v>
      </c>
      <c r="F323" s="50"/>
      <c r="G323" s="50"/>
      <c r="H323" s="50"/>
      <c r="I323" s="50"/>
      <c r="J323" s="50" t="s">
        <v>375</v>
      </c>
      <c r="K323" s="50"/>
      <c r="L323" s="53" t="s">
        <v>84</v>
      </c>
      <c r="M323" s="55" t="s">
        <v>377</v>
      </c>
      <c r="N323" s="50">
        <v>2950.0</v>
      </c>
      <c r="O323" s="50">
        <v>2344.0</v>
      </c>
      <c r="P323" s="50" t="s">
        <v>378</v>
      </c>
      <c r="Q323" s="56" t="s">
        <v>1560</v>
      </c>
      <c r="R323" s="53" t="s">
        <v>1355</v>
      </c>
    </row>
    <row r="324">
      <c r="A324" s="54" t="s">
        <v>1561</v>
      </c>
      <c r="B324" s="50" t="s">
        <v>372</v>
      </c>
      <c r="C324" s="51" t="s">
        <v>1562</v>
      </c>
      <c r="D324" s="50" t="s">
        <v>1563</v>
      </c>
      <c r="E324" s="52">
        <v>44544.454409722224</v>
      </c>
      <c r="F324" s="50"/>
      <c r="G324" s="50"/>
      <c r="H324" s="50"/>
      <c r="I324" s="50"/>
      <c r="J324" s="50" t="s">
        <v>375</v>
      </c>
      <c r="K324" s="50"/>
      <c r="L324" s="53" t="s">
        <v>84</v>
      </c>
      <c r="M324" s="55" t="s">
        <v>377</v>
      </c>
      <c r="N324" s="50">
        <v>2950.0</v>
      </c>
      <c r="O324" s="50">
        <v>2344.0</v>
      </c>
      <c r="P324" s="50" t="s">
        <v>378</v>
      </c>
      <c r="Q324" s="56" t="s">
        <v>1564</v>
      </c>
      <c r="R324" s="53" t="s">
        <v>1565</v>
      </c>
    </row>
    <row r="325">
      <c r="A325" s="54" t="s">
        <v>1566</v>
      </c>
      <c r="B325" s="50" t="s">
        <v>372</v>
      </c>
      <c r="C325" s="51" t="s">
        <v>1567</v>
      </c>
      <c r="D325" s="50" t="s">
        <v>1568</v>
      </c>
      <c r="E325" s="52">
        <v>44544.45138888889</v>
      </c>
      <c r="F325" s="50"/>
      <c r="G325" s="50"/>
      <c r="H325" s="50" t="s">
        <v>375</v>
      </c>
      <c r="I325" s="50" t="s">
        <v>372</v>
      </c>
      <c r="J325" s="50" t="s">
        <v>375</v>
      </c>
      <c r="K325" s="50" t="s">
        <v>1569</v>
      </c>
      <c r="L325" s="53" t="s">
        <v>84</v>
      </c>
      <c r="M325" s="55" t="s">
        <v>377</v>
      </c>
      <c r="N325" s="50">
        <v>2950.0</v>
      </c>
      <c r="O325" s="50">
        <v>2344.0</v>
      </c>
      <c r="P325" s="50" t="s">
        <v>378</v>
      </c>
      <c r="Q325" s="56" t="s">
        <v>1570</v>
      </c>
      <c r="R325" s="53" t="s">
        <v>1571</v>
      </c>
    </row>
    <row r="326">
      <c r="A326" s="54" t="s">
        <v>1566</v>
      </c>
      <c r="B326" s="50" t="s">
        <v>372</v>
      </c>
      <c r="C326" s="51" t="s">
        <v>1567</v>
      </c>
      <c r="D326" s="50" t="s">
        <v>1568</v>
      </c>
      <c r="E326" s="52">
        <v>44544.45138888889</v>
      </c>
      <c r="F326" s="50"/>
      <c r="G326" s="50"/>
      <c r="H326" s="50" t="s">
        <v>375</v>
      </c>
      <c r="I326" s="50" t="s">
        <v>372</v>
      </c>
      <c r="J326" s="50" t="s">
        <v>375</v>
      </c>
      <c r="K326" s="50" t="s">
        <v>1569</v>
      </c>
      <c r="L326" s="53" t="s">
        <v>84</v>
      </c>
      <c r="M326" s="55" t="s">
        <v>377</v>
      </c>
      <c r="N326" s="50">
        <v>2950.0</v>
      </c>
      <c r="O326" s="50">
        <v>2344.0</v>
      </c>
      <c r="P326" s="50" t="s">
        <v>378</v>
      </c>
      <c r="Q326" s="56" t="s">
        <v>1570</v>
      </c>
      <c r="R326" s="53" t="s">
        <v>1571</v>
      </c>
    </row>
    <row r="327">
      <c r="A327" s="54" t="s">
        <v>1572</v>
      </c>
      <c r="B327" s="50" t="s">
        <v>409</v>
      </c>
      <c r="C327" s="51" t="s">
        <v>1064</v>
      </c>
      <c r="D327" s="50" t="s">
        <v>1573</v>
      </c>
      <c r="E327" s="52">
        <v>44544.4506712963</v>
      </c>
      <c r="F327" s="50"/>
      <c r="G327" s="50"/>
      <c r="H327" s="50"/>
      <c r="I327" s="50"/>
      <c r="J327" s="50" t="s">
        <v>412</v>
      </c>
      <c r="K327" s="50"/>
      <c r="L327" s="53" t="s">
        <v>413</v>
      </c>
      <c r="M327" s="55" t="s">
        <v>414</v>
      </c>
      <c r="N327" s="50">
        <v>644.0</v>
      </c>
      <c r="O327" s="50"/>
      <c r="P327" s="50"/>
      <c r="Q327" s="56" t="s">
        <v>1574</v>
      </c>
      <c r="R327" s="53" t="s">
        <v>1067</v>
      </c>
    </row>
    <row r="328">
      <c r="A328" s="54" t="s">
        <v>1575</v>
      </c>
      <c r="B328" s="50" t="s">
        <v>1444</v>
      </c>
      <c r="C328" s="51" t="s">
        <v>1576</v>
      </c>
      <c r="D328" s="50" t="s">
        <v>1577</v>
      </c>
      <c r="E328" s="52">
        <v>44544.450636574074</v>
      </c>
      <c r="F328" s="50"/>
      <c r="G328" s="50"/>
      <c r="H328" s="50"/>
      <c r="I328" s="50"/>
      <c r="J328" s="50" t="s">
        <v>1443</v>
      </c>
      <c r="K328" s="50"/>
      <c r="L328" s="53" t="s">
        <v>84</v>
      </c>
      <c r="M328" s="55" t="s">
        <v>1578</v>
      </c>
      <c r="N328" s="50">
        <v>1813.0</v>
      </c>
      <c r="O328" s="50">
        <v>949.0</v>
      </c>
      <c r="P328" s="50"/>
      <c r="Q328" s="56" t="s">
        <v>1579</v>
      </c>
      <c r="R328" s="53" t="s">
        <v>1580</v>
      </c>
    </row>
    <row r="329">
      <c r="A329" s="54" t="s">
        <v>1581</v>
      </c>
      <c r="B329" s="50" t="s">
        <v>1517</v>
      </c>
      <c r="C329" s="51" t="s">
        <v>1582</v>
      </c>
      <c r="D329" s="50" t="s">
        <v>1583</v>
      </c>
      <c r="E329" s="52">
        <v>44544.44721064815</v>
      </c>
      <c r="F329" s="50"/>
      <c r="G329" s="50"/>
      <c r="H329" s="50"/>
      <c r="I329" s="50"/>
      <c r="J329" s="50" t="s">
        <v>1519</v>
      </c>
      <c r="K329" s="50"/>
      <c r="L329" s="53" t="s">
        <v>66</v>
      </c>
      <c r="M329" s="55" t="s">
        <v>1520</v>
      </c>
      <c r="N329" s="50">
        <v>229.0</v>
      </c>
      <c r="O329" s="50">
        <v>317.0</v>
      </c>
      <c r="P329" s="50"/>
      <c r="Q329" s="56" t="s">
        <v>1584</v>
      </c>
      <c r="R329" s="53" t="s">
        <v>1585</v>
      </c>
    </row>
    <row r="330">
      <c r="A330" s="54" t="s">
        <v>1586</v>
      </c>
      <c r="B330" s="50" t="s">
        <v>169</v>
      </c>
      <c r="C330" s="51" t="s">
        <v>1587</v>
      </c>
      <c r="D330" s="50" t="s">
        <v>1588</v>
      </c>
      <c r="E330" s="52">
        <v>44544.44443287037</v>
      </c>
      <c r="F330" s="50"/>
      <c r="G330" s="50"/>
      <c r="H330" s="50"/>
      <c r="I330" s="50"/>
      <c r="J330" s="50" t="s">
        <v>171</v>
      </c>
      <c r="K330" s="50"/>
      <c r="L330" s="53" t="s">
        <v>84</v>
      </c>
      <c r="M330" s="55" t="s">
        <v>172</v>
      </c>
      <c r="N330" s="50">
        <v>6229.0</v>
      </c>
      <c r="O330" s="50">
        <v>6159.0</v>
      </c>
      <c r="P330" s="50" t="s">
        <v>173</v>
      </c>
      <c r="Q330" s="56" t="s">
        <v>1589</v>
      </c>
      <c r="R330" s="53" t="s">
        <v>1590</v>
      </c>
    </row>
    <row r="331">
      <c r="A331" s="54" t="s">
        <v>1591</v>
      </c>
      <c r="B331" s="50" t="s">
        <v>77</v>
      </c>
      <c r="C331" s="51" t="s">
        <v>1352</v>
      </c>
      <c r="D331" s="50" t="s">
        <v>1592</v>
      </c>
      <c r="E331" s="52">
        <v>44544.4444212963</v>
      </c>
      <c r="F331" s="50"/>
      <c r="G331" s="50"/>
      <c r="H331" s="50"/>
      <c r="I331" s="50"/>
      <c r="J331" s="50" t="s">
        <v>82</v>
      </c>
      <c r="K331" s="50"/>
      <c r="L331" s="53" t="s">
        <v>66</v>
      </c>
      <c r="M331" s="55" t="s">
        <v>85</v>
      </c>
      <c r="N331" s="50">
        <v>1987.0</v>
      </c>
      <c r="O331" s="50">
        <v>1820.0</v>
      </c>
      <c r="P331" s="50" t="s">
        <v>86</v>
      </c>
      <c r="Q331" s="56" t="s">
        <v>1593</v>
      </c>
      <c r="R331" s="53" t="s">
        <v>1355</v>
      </c>
    </row>
    <row r="332">
      <c r="A332" s="54" t="s">
        <v>1594</v>
      </c>
      <c r="B332" s="50" t="s">
        <v>1381</v>
      </c>
      <c r="C332" s="51" t="s">
        <v>1595</v>
      </c>
      <c r="D332" s="50" t="s">
        <v>1596</v>
      </c>
      <c r="E332" s="52">
        <v>44544.44244212963</v>
      </c>
      <c r="F332" s="50"/>
      <c r="G332" s="50"/>
      <c r="H332" s="50"/>
      <c r="I332" s="50"/>
      <c r="J332" s="50" t="s">
        <v>1380</v>
      </c>
      <c r="K332" s="50"/>
      <c r="L332" s="53" t="s">
        <v>478</v>
      </c>
      <c r="M332" s="55" t="s">
        <v>1597</v>
      </c>
      <c r="N332" s="50">
        <v>580.0</v>
      </c>
      <c r="O332" s="50">
        <v>586.0</v>
      </c>
      <c r="P332" s="50" t="s">
        <v>1598</v>
      </c>
      <c r="Q332" s="56" t="s">
        <v>1599</v>
      </c>
      <c r="R332" s="53" t="s">
        <v>1600</v>
      </c>
    </row>
    <row r="333">
      <c r="A333" s="54" t="s">
        <v>1601</v>
      </c>
      <c r="B333" s="50" t="s">
        <v>1602</v>
      </c>
      <c r="C333" s="51" t="s">
        <v>562</v>
      </c>
      <c r="D333" s="50" t="s">
        <v>1603</v>
      </c>
      <c r="E333" s="52">
        <v>44544.4422800926</v>
      </c>
      <c r="F333" s="50"/>
      <c r="G333" s="50"/>
      <c r="H333" s="50"/>
      <c r="I333" s="50"/>
      <c r="J333" s="50" t="s">
        <v>1604</v>
      </c>
      <c r="K333" s="50"/>
      <c r="L333" s="53" t="s">
        <v>84</v>
      </c>
      <c r="M333" s="55" t="s">
        <v>1605</v>
      </c>
      <c r="N333" s="50">
        <v>4074.0</v>
      </c>
      <c r="O333" s="50">
        <v>5001.0</v>
      </c>
      <c r="P333" s="50" t="s">
        <v>1606</v>
      </c>
      <c r="Q333" s="56" t="s">
        <v>1607</v>
      </c>
      <c r="R333" s="53" t="s">
        <v>568</v>
      </c>
    </row>
    <row r="334">
      <c r="A334" s="54" t="s">
        <v>1445</v>
      </c>
      <c r="B334" s="50" t="s">
        <v>1444</v>
      </c>
      <c r="C334" s="51" t="s">
        <v>1608</v>
      </c>
      <c r="D334" s="50" t="s">
        <v>1609</v>
      </c>
      <c r="E334" s="52">
        <v>44544.44043981482</v>
      </c>
      <c r="F334" s="50"/>
      <c r="G334" s="50"/>
      <c r="H334" s="50"/>
      <c r="I334" s="50"/>
      <c r="J334" s="50" t="s">
        <v>1443</v>
      </c>
      <c r="K334" s="50"/>
      <c r="L334" s="53" t="s">
        <v>84</v>
      </c>
      <c r="M334" s="55" t="s">
        <v>1578</v>
      </c>
      <c r="N334" s="50">
        <v>1813.0</v>
      </c>
      <c r="O334" s="50">
        <v>949.0</v>
      </c>
      <c r="P334" s="50"/>
      <c r="Q334" s="56" t="s">
        <v>1610</v>
      </c>
      <c r="R334" s="53" t="s">
        <v>1611</v>
      </c>
    </row>
    <row r="335">
      <c r="A335" s="54" t="s">
        <v>926</v>
      </c>
      <c r="B335" s="50" t="s">
        <v>925</v>
      </c>
      <c r="C335" s="51" t="s">
        <v>1612</v>
      </c>
      <c r="D335" s="50" t="s">
        <v>1613</v>
      </c>
      <c r="E335" s="52">
        <v>44544.43950231481</v>
      </c>
      <c r="F335" s="50"/>
      <c r="G335" s="50"/>
      <c r="H335" s="50"/>
      <c r="I335" s="50"/>
      <c r="J335" s="50" t="s">
        <v>924</v>
      </c>
      <c r="K335" s="50"/>
      <c r="L335" s="53" t="s">
        <v>56</v>
      </c>
      <c r="M335" s="55" t="s">
        <v>1614</v>
      </c>
      <c r="N335" s="50">
        <v>448.0</v>
      </c>
      <c r="O335" s="50">
        <v>545.0</v>
      </c>
      <c r="P335" s="50" t="s">
        <v>1615</v>
      </c>
      <c r="Q335" s="56" t="s">
        <v>1616</v>
      </c>
      <c r="R335" s="53" t="s">
        <v>1617</v>
      </c>
    </row>
    <row r="336">
      <c r="A336" s="54" t="s">
        <v>1569</v>
      </c>
      <c r="B336" s="50" t="s">
        <v>372</v>
      </c>
      <c r="C336" s="51" t="s">
        <v>1618</v>
      </c>
      <c r="D336" s="50" t="s">
        <v>1619</v>
      </c>
      <c r="E336" s="52">
        <v>44544.43739583333</v>
      </c>
      <c r="F336" s="50"/>
      <c r="G336" s="50"/>
      <c r="H336" s="50"/>
      <c r="I336" s="50"/>
      <c r="J336" s="50" t="s">
        <v>375</v>
      </c>
      <c r="K336" s="50"/>
      <c r="L336" s="53" t="s">
        <v>84</v>
      </c>
      <c r="M336" s="55" t="s">
        <v>377</v>
      </c>
      <c r="N336" s="50">
        <v>2950.0</v>
      </c>
      <c r="O336" s="50">
        <v>2344.0</v>
      </c>
      <c r="P336" s="50" t="s">
        <v>378</v>
      </c>
      <c r="Q336" s="56" t="s">
        <v>1620</v>
      </c>
      <c r="R336" s="53" t="s">
        <v>1621</v>
      </c>
    </row>
    <row r="337">
      <c r="A337" s="54" t="s">
        <v>1460</v>
      </c>
      <c r="B337" s="50" t="s">
        <v>1187</v>
      </c>
      <c r="C337" s="51" t="s">
        <v>1622</v>
      </c>
      <c r="D337" s="50" t="s">
        <v>1623</v>
      </c>
      <c r="E337" s="52">
        <v>44544.43645833334</v>
      </c>
      <c r="F337" s="50"/>
      <c r="G337" s="50"/>
      <c r="H337" s="50"/>
      <c r="I337" s="50"/>
      <c r="J337" s="50" t="s">
        <v>1190</v>
      </c>
      <c r="K337" s="50"/>
      <c r="L337" s="53" t="s">
        <v>84</v>
      </c>
      <c r="M337" s="55" t="s">
        <v>1191</v>
      </c>
      <c r="N337" s="50">
        <v>5582.0</v>
      </c>
      <c r="O337" s="50">
        <v>3263.0</v>
      </c>
      <c r="P337" s="50" t="s">
        <v>1192</v>
      </c>
      <c r="Q337" s="56" t="s">
        <v>1624</v>
      </c>
      <c r="R337" s="53" t="s">
        <v>1625</v>
      </c>
    </row>
    <row r="338">
      <c r="A338" s="54" t="s">
        <v>1626</v>
      </c>
      <c r="B338" s="50" t="s">
        <v>372</v>
      </c>
      <c r="C338" s="51" t="s">
        <v>1627</v>
      </c>
      <c r="D338" s="50" t="s">
        <v>1628</v>
      </c>
      <c r="E338" s="52">
        <v>44544.43577546296</v>
      </c>
      <c r="F338" s="50"/>
      <c r="G338" s="50"/>
      <c r="H338" s="50"/>
      <c r="I338" s="50"/>
      <c r="J338" s="50" t="s">
        <v>375</v>
      </c>
      <c r="K338" s="50"/>
      <c r="L338" s="53" t="s">
        <v>84</v>
      </c>
      <c r="M338" s="55" t="s">
        <v>377</v>
      </c>
      <c r="N338" s="50">
        <v>2950.0</v>
      </c>
      <c r="O338" s="50">
        <v>2344.0</v>
      </c>
      <c r="P338" s="50" t="s">
        <v>378</v>
      </c>
      <c r="Q338" s="56" t="s">
        <v>1629</v>
      </c>
      <c r="R338" s="53" t="s">
        <v>1630</v>
      </c>
    </row>
    <row r="339">
      <c r="A339" s="54" t="s">
        <v>1631</v>
      </c>
      <c r="B339" s="50" t="s">
        <v>1381</v>
      </c>
      <c r="C339" s="51" t="s">
        <v>1632</v>
      </c>
      <c r="D339" s="50" t="s">
        <v>1633</v>
      </c>
      <c r="E339" s="52">
        <v>44544.435590277775</v>
      </c>
      <c r="F339" s="50"/>
      <c r="G339" s="50"/>
      <c r="H339" s="50"/>
      <c r="I339" s="50"/>
      <c r="J339" s="50" t="s">
        <v>1380</v>
      </c>
      <c r="K339" s="50"/>
      <c r="L339" s="53" t="s">
        <v>478</v>
      </c>
      <c r="M339" s="55" t="s">
        <v>1597</v>
      </c>
      <c r="N339" s="50">
        <v>580.0</v>
      </c>
      <c r="O339" s="50">
        <v>586.0</v>
      </c>
      <c r="P339" s="50" t="s">
        <v>1598</v>
      </c>
      <c r="Q339" s="56" t="s">
        <v>1634</v>
      </c>
      <c r="R339" s="53" t="s">
        <v>1635</v>
      </c>
    </row>
    <row r="340">
      <c r="A340" s="54" t="s">
        <v>1631</v>
      </c>
      <c r="B340" s="50" t="s">
        <v>1381</v>
      </c>
      <c r="C340" s="51" t="s">
        <v>1632</v>
      </c>
      <c r="D340" s="50" t="s">
        <v>1633</v>
      </c>
      <c r="E340" s="52">
        <v>44544.435590277775</v>
      </c>
      <c r="F340" s="50"/>
      <c r="G340" s="50"/>
      <c r="H340" s="50"/>
      <c r="I340" s="50"/>
      <c r="J340" s="50" t="s">
        <v>1380</v>
      </c>
      <c r="K340" s="50"/>
      <c r="L340" s="53" t="s">
        <v>478</v>
      </c>
      <c r="M340" s="55" t="s">
        <v>1597</v>
      </c>
      <c r="N340" s="50">
        <v>580.0</v>
      </c>
      <c r="O340" s="50">
        <v>586.0</v>
      </c>
      <c r="P340" s="50" t="s">
        <v>1598</v>
      </c>
      <c r="Q340" s="56" t="s">
        <v>1634</v>
      </c>
      <c r="R340" s="53" t="s">
        <v>1635</v>
      </c>
    </row>
    <row r="341">
      <c r="A341" s="54" t="s">
        <v>1636</v>
      </c>
      <c r="B341" s="50" t="s">
        <v>77</v>
      </c>
      <c r="C341" s="51" t="s">
        <v>1637</v>
      </c>
      <c r="D341" s="50" t="s">
        <v>1638</v>
      </c>
      <c r="E341" s="52">
        <v>44544.43435185185</v>
      </c>
      <c r="F341" s="50"/>
      <c r="G341" s="50"/>
      <c r="H341" s="50" t="s">
        <v>1009</v>
      </c>
      <c r="I341" s="50" t="s">
        <v>1006</v>
      </c>
      <c r="J341" s="50" t="s">
        <v>82</v>
      </c>
      <c r="K341" s="50" t="s">
        <v>1513</v>
      </c>
      <c r="L341" s="53" t="s">
        <v>66</v>
      </c>
      <c r="M341" s="55" t="s">
        <v>85</v>
      </c>
      <c r="N341" s="50">
        <v>1987.0</v>
      </c>
      <c r="O341" s="50">
        <v>1820.0</v>
      </c>
      <c r="P341" s="50" t="s">
        <v>86</v>
      </c>
      <c r="Q341" s="56" t="s">
        <v>1639</v>
      </c>
      <c r="R341" s="53" t="s">
        <v>1640</v>
      </c>
    </row>
    <row r="342">
      <c r="A342" s="54" t="s">
        <v>1641</v>
      </c>
      <c r="B342" s="50" t="s">
        <v>77</v>
      </c>
      <c r="C342" s="51" t="s">
        <v>1642</v>
      </c>
      <c r="D342" s="50" t="s">
        <v>1643</v>
      </c>
      <c r="E342" s="52">
        <v>44544.43337962963</v>
      </c>
      <c r="F342" s="50"/>
      <c r="G342" s="50"/>
      <c r="H342" s="50"/>
      <c r="I342" s="50"/>
      <c r="J342" s="50" t="s">
        <v>82</v>
      </c>
      <c r="K342" s="50"/>
      <c r="L342" s="53" t="s">
        <v>66</v>
      </c>
      <c r="M342" s="55" t="s">
        <v>85</v>
      </c>
      <c r="N342" s="50">
        <v>1987.0</v>
      </c>
      <c r="O342" s="50">
        <v>1820.0</v>
      </c>
      <c r="P342" s="50" t="s">
        <v>86</v>
      </c>
      <c r="Q342" s="56" t="s">
        <v>1644</v>
      </c>
      <c r="R342" s="53" t="s">
        <v>1645</v>
      </c>
    </row>
    <row r="343">
      <c r="A343" s="54" t="s">
        <v>1646</v>
      </c>
      <c r="B343" s="50" t="s">
        <v>1647</v>
      </c>
      <c r="C343" s="51" t="s">
        <v>562</v>
      </c>
      <c r="D343" s="50" t="s">
        <v>1648</v>
      </c>
      <c r="E343" s="52">
        <v>44544.43324074074</v>
      </c>
      <c r="F343" s="50"/>
      <c r="G343" s="50"/>
      <c r="H343" s="50"/>
      <c r="I343" s="50"/>
      <c r="J343" s="50" t="s">
        <v>1649</v>
      </c>
      <c r="K343" s="50"/>
      <c r="L343" s="53" t="s">
        <v>66</v>
      </c>
      <c r="M343" s="55" t="s">
        <v>1650</v>
      </c>
      <c r="N343" s="50">
        <v>2213.0</v>
      </c>
      <c r="O343" s="50">
        <v>884.0</v>
      </c>
      <c r="P343" s="50" t="s">
        <v>1651</v>
      </c>
      <c r="Q343" s="56" t="s">
        <v>1652</v>
      </c>
      <c r="R343" s="53" t="s">
        <v>568</v>
      </c>
    </row>
    <row r="344">
      <c r="A344" s="54" t="s">
        <v>1653</v>
      </c>
      <c r="B344" s="50" t="s">
        <v>390</v>
      </c>
      <c r="C344" s="51" t="s">
        <v>745</v>
      </c>
      <c r="D344" s="50" t="s">
        <v>1654</v>
      </c>
      <c r="E344" s="52">
        <v>44544.43074074074</v>
      </c>
      <c r="F344" s="50"/>
      <c r="G344" s="50"/>
      <c r="H344" s="50"/>
      <c r="I344" s="50"/>
      <c r="J344" s="50" t="s">
        <v>392</v>
      </c>
      <c r="K344" s="50"/>
      <c r="L344" s="53" t="s">
        <v>66</v>
      </c>
      <c r="M344" s="55" t="s">
        <v>393</v>
      </c>
      <c r="N344" s="50">
        <v>2391.0</v>
      </c>
      <c r="O344" s="50">
        <v>2358.0</v>
      </c>
      <c r="P344" s="50" t="s">
        <v>394</v>
      </c>
      <c r="Q344" s="56" t="s">
        <v>1655</v>
      </c>
      <c r="R344" s="53" t="s">
        <v>751</v>
      </c>
    </row>
    <row r="345">
      <c r="A345" s="54" t="s">
        <v>1656</v>
      </c>
      <c r="B345" s="50" t="s">
        <v>1657</v>
      </c>
      <c r="C345" s="51" t="s">
        <v>1658</v>
      </c>
      <c r="D345" s="50" t="s">
        <v>1659</v>
      </c>
      <c r="E345" s="52">
        <v>44544.427245370374</v>
      </c>
      <c r="F345" s="50"/>
      <c r="G345" s="50"/>
      <c r="H345" s="50"/>
      <c r="I345" s="50"/>
      <c r="J345" s="50" t="s">
        <v>1660</v>
      </c>
      <c r="K345" s="50"/>
      <c r="L345" s="53" t="s">
        <v>84</v>
      </c>
      <c r="M345" s="55" t="s">
        <v>1661</v>
      </c>
      <c r="N345" s="50">
        <v>900.0</v>
      </c>
      <c r="O345" s="50">
        <v>788.0</v>
      </c>
      <c r="P345" s="50"/>
      <c r="Q345" s="56" t="s">
        <v>1662</v>
      </c>
      <c r="R345" s="53" t="s">
        <v>1663</v>
      </c>
    </row>
    <row r="346">
      <c r="A346" s="54" t="s">
        <v>1513</v>
      </c>
      <c r="B346" s="50" t="s">
        <v>1006</v>
      </c>
      <c r="C346" s="51" t="s">
        <v>1664</v>
      </c>
      <c r="D346" s="50" t="s">
        <v>1665</v>
      </c>
      <c r="E346" s="52">
        <v>44544.425057870365</v>
      </c>
      <c r="F346" s="50"/>
      <c r="G346" s="50"/>
      <c r="H346" s="50"/>
      <c r="I346" s="50"/>
      <c r="J346" s="50" t="s">
        <v>1009</v>
      </c>
      <c r="K346" s="50"/>
      <c r="L346" s="53" t="s">
        <v>56</v>
      </c>
      <c r="M346" s="55" t="s">
        <v>1010</v>
      </c>
      <c r="N346" s="50">
        <v>113.0</v>
      </c>
      <c r="O346" s="50">
        <v>274.0</v>
      </c>
      <c r="P346" s="50" t="s">
        <v>1011</v>
      </c>
      <c r="Q346" s="56" t="s">
        <v>1666</v>
      </c>
      <c r="R346" s="53" t="s">
        <v>1667</v>
      </c>
    </row>
    <row r="347">
      <c r="A347" s="54" t="s">
        <v>1668</v>
      </c>
      <c r="B347" s="50" t="s">
        <v>1669</v>
      </c>
      <c r="C347" s="51" t="s">
        <v>1670</v>
      </c>
      <c r="D347" s="50" t="s">
        <v>1671</v>
      </c>
      <c r="E347" s="52">
        <v>44544.42261574074</v>
      </c>
      <c r="F347" s="50"/>
      <c r="G347" s="50"/>
      <c r="H347" s="50"/>
      <c r="I347" s="50"/>
      <c r="J347" s="50" t="s">
        <v>1672</v>
      </c>
      <c r="K347" s="50"/>
      <c r="L347" s="53" t="s">
        <v>66</v>
      </c>
      <c r="M347" s="55" t="s">
        <v>1673</v>
      </c>
      <c r="N347" s="50">
        <v>3689.0</v>
      </c>
      <c r="O347" s="50">
        <v>4902.0</v>
      </c>
      <c r="P347" s="50" t="s">
        <v>1674</v>
      </c>
      <c r="Q347" s="56" t="s">
        <v>1675</v>
      </c>
      <c r="R347" s="53" t="s">
        <v>1676</v>
      </c>
    </row>
    <row r="348">
      <c r="A348" s="54" t="s">
        <v>1677</v>
      </c>
      <c r="B348" s="50" t="s">
        <v>588</v>
      </c>
      <c r="C348" s="51" t="s">
        <v>1678</v>
      </c>
      <c r="D348" s="50" t="s">
        <v>1679</v>
      </c>
      <c r="E348" s="52">
        <v>44544.41667824074</v>
      </c>
      <c r="F348" s="50"/>
      <c r="G348" s="50"/>
      <c r="H348" s="50"/>
      <c r="I348" s="50"/>
      <c r="J348" s="50" t="s">
        <v>590</v>
      </c>
      <c r="K348" s="50"/>
      <c r="L348" s="53" t="s">
        <v>84</v>
      </c>
      <c r="M348" s="55" t="s">
        <v>591</v>
      </c>
      <c r="N348" s="50">
        <v>280.0</v>
      </c>
      <c r="O348" s="50">
        <v>364.0</v>
      </c>
      <c r="P348" s="50"/>
      <c r="Q348" s="56" t="s">
        <v>1680</v>
      </c>
      <c r="R348" s="53" t="s">
        <v>1681</v>
      </c>
    </row>
    <row r="349">
      <c r="A349" s="54" t="s">
        <v>1682</v>
      </c>
      <c r="B349" s="50" t="s">
        <v>77</v>
      </c>
      <c r="C349" s="51" t="s">
        <v>1683</v>
      </c>
      <c r="D349" s="50" t="s">
        <v>1684</v>
      </c>
      <c r="E349" s="52">
        <v>44544.414513888885</v>
      </c>
      <c r="F349" s="50"/>
      <c r="G349" s="50"/>
      <c r="H349" s="50"/>
      <c r="I349" s="50"/>
      <c r="J349" s="50" t="s">
        <v>82</v>
      </c>
      <c r="K349" s="50"/>
      <c r="L349" s="53" t="s">
        <v>66</v>
      </c>
      <c r="M349" s="55" t="s">
        <v>85</v>
      </c>
      <c r="N349" s="50">
        <v>1987.0</v>
      </c>
      <c r="O349" s="50">
        <v>1820.0</v>
      </c>
      <c r="P349" s="50" t="s">
        <v>86</v>
      </c>
      <c r="Q349" s="56" t="s">
        <v>1685</v>
      </c>
      <c r="R349" s="53" t="s">
        <v>1686</v>
      </c>
    </row>
    <row r="350">
      <c r="A350" s="54" t="s">
        <v>1687</v>
      </c>
      <c r="B350" s="50" t="s">
        <v>77</v>
      </c>
      <c r="C350" s="51" t="s">
        <v>1688</v>
      </c>
      <c r="D350" s="50" t="s">
        <v>1689</v>
      </c>
      <c r="E350" s="52">
        <v>44544.41443287037</v>
      </c>
      <c r="F350" s="50"/>
      <c r="G350" s="50"/>
      <c r="H350" s="50"/>
      <c r="I350" s="50"/>
      <c r="J350" s="50" t="s">
        <v>82</v>
      </c>
      <c r="K350" s="50"/>
      <c r="L350" s="53" t="s">
        <v>66</v>
      </c>
      <c r="M350" s="55" t="s">
        <v>85</v>
      </c>
      <c r="N350" s="50">
        <v>1987.0</v>
      </c>
      <c r="O350" s="50">
        <v>1820.0</v>
      </c>
      <c r="P350" s="50" t="s">
        <v>86</v>
      </c>
      <c r="Q350" s="56" t="s">
        <v>1690</v>
      </c>
      <c r="R350" s="53" t="s">
        <v>1691</v>
      </c>
    </row>
    <row r="351">
      <c r="A351" s="54" t="s">
        <v>1692</v>
      </c>
      <c r="B351" s="50" t="s">
        <v>925</v>
      </c>
      <c r="C351" s="51" t="s">
        <v>1693</v>
      </c>
      <c r="D351" s="50" t="s">
        <v>1694</v>
      </c>
      <c r="E351" s="52">
        <v>44544.41185185185</v>
      </c>
      <c r="F351" s="50"/>
      <c r="G351" s="50"/>
      <c r="H351" s="50" t="s">
        <v>65</v>
      </c>
      <c r="I351" s="50" t="s">
        <v>62</v>
      </c>
      <c r="J351" s="50" t="s">
        <v>924</v>
      </c>
      <c r="K351" s="50" t="s">
        <v>1695</v>
      </c>
      <c r="L351" s="53" t="s">
        <v>56</v>
      </c>
      <c r="M351" s="55" t="s">
        <v>1614</v>
      </c>
      <c r="N351" s="50">
        <v>448.0</v>
      </c>
      <c r="O351" s="50">
        <v>545.0</v>
      </c>
      <c r="P351" s="50" t="s">
        <v>1615</v>
      </c>
      <c r="Q351" s="56" t="s">
        <v>1696</v>
      </c>
      <c r="R351" s="53" t="s">
        <v>1697</v>
      </c>
    </row>
    <row r="352">
      <c r="A352" s="54" t="s">
        <v>1698</v>
      </c>
      <c r="B352" s="50" t="s">
        <v>372</v>
      </c>
      <c r="C352" s="51" t="s">
        <v>1223</v>
      </c>
      <c r="D352" s="50" t="s">
        <v>1699</v>
      </c>
      <c r="E352" s="52">
        <v>44544.41012731481</v>
      </c>
      <c r="F352" s="50"/>
      <c r="G352" s="50"/>
      <c r="H352" s="50"/>
      <c r="I352" s="50"/>
      <c r="J352" s="50" t="s">
        <v>375</v>
      </c>
      <c r="K352" s="50"/>
      <c r="L352" s="53" t="s">
        <v>84</v>
      </c>
      <c r="M352" s="55" t="s">
        <v>377</v>
      </c>
      <c r="N352" s="50">
        <v>2950.0</v>
      </c>
      <c r="O352" s="50">
        <v>2344.0</v>
      </c>
      <c r="P352" s="50" t="s">
        <v>378</v>
      </c>
      <c r="Q352" s="56" t="s">
        <v>1700</v>
      </c>
      <c r="R352" s="53" t="s">
        <v>1229</v>
      </c>
    </row>
    <row r="353">
      <c r="A353" s="54" t="s">
        <v>1698</v>
      </c>
      <c r="B353" s="50" t="s">
        <v>372</v>
      </c>
      <c r="C353" s="51" t="s">
        <v>1223</v>
      </c>
      <c r="D353" s="50" t="s">
        <v>1699</v>
      </c>
      <c r="E353" s="52">
        <v>44544.41012731481</v>
      </c>
      <c r="F353" s="50"/>
      <c r="G353" s="50"/>
      <c r="H353" s="50"/>
      <c r="I353" s="50"/>
      <c r="J353" s="50" t="s">
        <v>375</v>
      </c>
      <c r="K353" s="50"/>
      <c r="L353" s="53" t="s">
        <v>84</v>
      </c>
      <c r="M353" s="55" t="s">
        <v>377</v>
      </c>
      <c r="N353" s="50">
        <v>2950.0</v>
      </c>
      <c r="O353" s="50">
        <v>2344.0</v>
      </c>
      <c r="P353" s="50" t="s">
        <v>378</v>
      </c>
      <c r="Q353" s="56" t="s">
        <v>1700</v>
      </c>
      <c r="R353" s="53" t="s">
        <v>1229</v>
      </c>
    </row>
    <row r="354">
      <c r="A354" s="54" t="s">
        <v>1701</v>
      </c>
      <c r="B354" s="50" t="s">
        <v>152</v>
      </c>
      <c r="C354" s="51" t="s">
        <v>1223</v>
      </c>
      <c r="D354" s="50" t="s">
        <v>1702</v>
      </c>
      <c r="E354" s="52">
        <v>44544.40814814815</v>
      </c>
      <c r="F354" s="50"/>
      <c r="G354" s="50"/>
      <c r="H354" s="50"/>
      <c r="I354" s="50"/>
      <c r="J354" s="50" t="s">
        <v>155</v>
      </c>
      <c r="K354" s="50"/>
      <c r="L354" s="53" t="s">
        <v>84</v>
      </c>
      <c r="M354" s="55" t="s">
        <v>157</v>
      </c>
      <c r="N354" s="50">
        <v>2760.0</v>
      </c>
      <c r="O354" s="50">
        <v>2482.0</v>
      </c>
      <c r="P354" s="50"/>
      <c r="Q354" s="56" t="s">
        <v>1703</v>
      </c>
      <c r="R354" s="53" t="s">
        <v>1229</v>
      </c>
    </row>
    <row r="355">
      <c r="A355" s="54" t="s">
        <v>1704</v>
      </c>
      <c r="B355" s="50" t="s">
        <v>217</v>
      </c>
      <c r="C355" s="51" t="s">
        <v>745</v>
      </c>
      <c r="D355" s="50" t="s">
        <v>1705</v>
      </c>
      <c r="E355" s="52">
        <v>44544.406319444446</v>
      </c>
      <c r="F355" s="50"/>
      <c r="G355" s="50"/>
      <c r="H355" s="50"/>
      <c r="I355" s="50"/>
      <c r="J355" s="50" t="s">
        <v>220</v>
      </c>
      <c r="K355" s="50"/>
      <c r="L355" s="53" t="s">
        <v>478</v>
      </c>
      <c r="M355" s="55" t="s">
        <v>221</v>
      </c>
      <c r="N355" s="50">
        <v>828.0</v>
      </c>
      <c r="O355" s="50">
        <v>826.0</v>
      </c>
      <c r="P355" s="50"/>
      <c r="Q355" s="56" t="s">
        <v>1706</v>
      </c>
      <c r="R355" s="53" t="s">
        <v>751</v>
      </c>
    </row>
    <row r="356">
      <c r="A356" s="54" t="s">
        <v>1707</v>
      </c>
      <c r="B356" s="50" t="s">
        <v>62</v>
      </c>
      <c r="C356" s="51" t="s">
        <v>1223</v>
      </c>
      <c r="D356" s="50" t="s">
        <v>1708</v>
      </c>
      <c r="E356" s="52">
        <v>44544.40315972222</v>
      </c>
      <c r="F356" s="50"/>
      <c r="G356" s="50"/>
      <c r="H356" s="50"/>
      <c r="I356" s="50"/>
      <c r="J356" s="50" t="s">
        <v>65</v>
      </c>
      <c r="K356" s="50"/>
      <c r="L356" s="53" t="s">
        <v>84</v>
      </c>
      <c r="M356" s="55" t="s">
        <v>67</v>
      </c>
      <c r="N356" s="50">
        <v>4063.0</v>
      </c>
      <c r="O356" s="50">
        <v>3244.0</v>
      </c>
      <c r="P356" s="50" t="s">
        <v>68</v>
      </c>
      <c r="Q356" s="56" t="s">
        <v>1709</v>
      </c>
      <c r="R356" s="53" t="s">
        <v>1229</v>
      </c>
    </row>
    <row r="357">
      <c r="A357" s="54" t="s">
        <v>1710</v>
      </c>
      <c r="B357" s="50" t="s">
        <v>62</v>
      </c>
      <c r="C357" s="51" t="s">
        <v>1711</v>
      </c>
      <c r="D357" s="50" t="s">
        <v>1712</v>
      </c>
      <c r="E357" s="52">
        <v>44544.40302083333</v>
      </c>
      <c r="F357" s="50"/>
      <c r="G357" s="50"/>
      <c r="H357" s="50"/>
      <c r="I357" s="50"/>
      <c r="J357" s="50" t="s">
        <v>65</v>
      </c>
      <c r="K357" s="50"/>
      <c r="L357" s="53" t="s">
        <v>84</v>
      </c>
      <c r="M357" s="55" t="s">
        <v>67</v>
      </c>
      <c r="N357" s="50">
        <v>4063.0</v>
      </c>
      <c r="O357" s="50">
        <v>3244.0</v>
      </c>
      <c r="P357" s="50" t="s">
        <v>68</v>
      </c>
      <c r="Q357" s="56" t="s">
        <v>1713</v>
      </c>
      <c r="R357" s="53" t="s">
        <v>1714</v>
      </c>
    </row>
    <row r="358">
      <c r="A358" s="54" t="s">
        <v>1474</v>
      </c>
      <c r="B358" s="50" t="s">
        <v>972</v>
      </c>
      <c r="C358" s="51" t="s">
        <v>1715</v>
      </c>
      <c r="D358" s="50" t="s">
        <v>1716</v>
      </c>
      <c r="E358" s="52">
        <v>44544.40251157407</v>
      </c>
      <c r="F358" s="50"/>
      <c r="G358" s="50"/>
      <c r="H358" s="50"/>
      <c r="I358" s="50"/>
      <c r="J358" s="50" t="s">
        <v>975</v>
      </c>
      <c r="K358" s="50"/>
      <c r="L358" s="53" t="s">
        <v>84</v>
      </c>
      <c r="M358" s="55" t="s">
        <v>976</v>
      </c>
      <c r="N358" s="50">
        <v>1462.0</v>
      </c>
      <c r="O358" s="50">
        <v>1853.0</v>
      </c>
      <c r="P358" s="50" t="s">
        <v>977</v>
      </c>
      <c r="Q358" s="56" t="s">
        <v>1717</v>
      </c>
      <c r="R358" s="53" t="s">
        <v>1718</v>
      </c>
    </row>
    <row r="359">
      <c r="A359" s="54" t="s">
        <v>1474</v>
      </c>
      <c r="B359" s="50" t="s">
        <v>972</v>
      </c>
      <c r="C359" s="51" t="s">
        <v>1715</v>
      </c>
      <c r="D359" s="50" t="s">
        <v>1716</v>
      </c>
      <c r="E359" s="52">
        <v>44544.40251157407</v>
      </c>
      <c r="F359" s="50"/>
      <c r="G359" s="50"/>
      <c r="H359" s="50"/>
      <c r="I359" s="50"/>
      <c r="J359" s="50" t="s">
        <v>975</v>
      </c>
      <c r="K359" s="50"/>
      <c r="L359" s="53" t="s">
        <v>84</v>
      </c>
      <c r="M359" s="55" t="s">
        <v>976</v>
      </c>
      <c r="N359" s="50">
        <v>1462.0</v>
      </c>
      <c r="O359" s="50">
        <v>1853.0</v>
      </c>
      <c r="P359" s="50" t="s">
        <v>977</v>
      </c>
      <c r="Q359" s="56" t="s">
        <v>1717</v>
      </c>
      <c r="R359" s="53" t="s">
        <v>1718</v>
      </c>
    </row>
    <row r="360">
      <c r="A360" s="54" t="s">
        <v>1695</v>
      </c>
      <c r="B360" s="50" t="s">
        <v>62</v>
      </c>
      <c r="C360" s="51" t="s">
        <v>1719</v>
      </c>
      <c r="D360" s="50" t="s">
        <v>1720</v>
      </c>
      <c r="E360" s="52">
        <v>44544.39965277778</v>
      </c>
      <c r="F360" s="50"/>
      <c r="G360" s="50"/>
      <c r="H360" s="50"/>
      <c r="I360" s="50"/>
      <c r="J360" s="50" t="s">
        <v>65</v>
      </c>
      <c r="K360" s="50"/>
      <c r="L360" s="53" t="s">
        <v>84</v>
      </c>
      <c r="M360" s="55" t="s">
        <v>67</v>
      </c>
      <c r="N360" s="50">
        <v>4063.0</v>
      </c>
      <c r="O360" s="50">
        <v>3244.0</v>
      </c>
      <c r="P360" s="50" t="s">
        <v>68</v>
      </c>
      <c r="Q360" s="56" t="s">
        <v>1721</v>
      </c>
      <c r="R360" s="53" t="s">
        <v>1722</v>
      </c>
    </row>
    <row r="361">
      <c r="A361" s="54" t="s">
        <v>1723</v>
      </c>
      <c r="B361" s="50" t="s">
        <v>1724</v>
      </c>
      <c r="C361" s="51" t="s">
        <v>745</v>
      </c>
      <c r="D361" s="50" t="s">
        <v>1725</v>
      </c>
      <c r="E361" s="52">
        <v>44544.39560185185</v>
      </c>
      <c r="F361" s="50"/>
      <c r="G361" s="50"/>
      <c r="H361" s="50"/>
      <c r="I361" s="50"/>
      <c r="J361" s="50" t="s">
        <v>1726</v>
      </c>
      <c r="K361" s="50"/>
      <c r="L361" s="53" t="s">
        <v>478</v>
      </c>
      <c r="M361" s="55" t="s">
        <v>1727</v>
      </c>
      <c r="N361" s="50">
        <v>13.0</v>
      </c>
      <c r="O361" s="50">
        <v>8.0</v>
      </c>
      <c r="P361" s="50" t="s">
        <v>1728</v>
      </c>
      <c r="Q361" s="56" t="s">
        <v>1729</v>
      </c>
      <c r="R361" s="53" t="s">
        <v>751</v>
      </c>
    </row>
    <row r="362">
      <c r="A362" s="54" t="s">
        <v>1730</v>
      </c>
      <c r="B362" s="50" t="s">
        <v>744</v>
      </c>
      <c r="C362" s="51" t="s">
        <v>1373</v>
      </c>
      <c r="D362" s="50" t="s">
        <v>1731</v>
      </c>
      <c r="E362" s="52">
        <v>44544.395532407405</v>
      </c>
      <c r="F362" s="50"/>
      <c r="G362" s="50"/>
      <c r="H362" s="50"/>
      <c r="I362" s="50"/>
      <c r="J362" s="50" t="s">
        <v>747</v>
      </c>
      <c r="K362" s="50"/>
      <c r="L362" s="53" t="s">
        <v>478</v>
      </c>
      <c r="M362" s="55" t="s">
        <v>748</v>
      </c>
      <c r="N362" s="50">
        <v>573.0</v>
      </c>
      <c r="O362" s="50">
        <v>415.0</v>
      </c>
      <c r="P362" s="50" t="s">
        <v>749</v>
      </c>
      <c r="Q362" s="56" t="s">
        <v>1732</v>
      </c>
      <c r="R362" s="53" t="s">
        <v>1376</v>
      </c>
    </row>
    <row r="363">
      <c r="A363" s="54" t="s">
        <v>1382</v>
      </c>
      <c r="B363" s="50" t="s">
        <v>1381</v>
      </c>
      <c r="C363" s="51" t="s">
        <v>1733</v>
      </c>
      <c r="D363" s="50" t="s">
        <v>1734</v>
      </c>
      <c r="E363" s="52">
        <v>44544.3954050926</v>
      </c>
      <c r="F363" s="50"/>
      <c r="G363" s="50"/>
      <c r="H363" s="50"/>
      <c r="I363" s="50"/>
      <c r="J363" s="50" t="s">
        <v>1380</v>
      </c>
      <c r="K363" s="50"/>
      <c r="L363" s="53" t="s">
        <v>478</v>
      </c>
      <c r="M363" s="55" t="s">
        <v>1597</v>
      </c>
      <c r="N363" s="50">
        <v>580.0</v>
      </c>
      <c r="O363" s="50">
        <v>586.0</v>
      </c>
      <c r="P363" s="50" t="s">
        <v>1598</v>
      </c>
      <c r="Q363" s="56" t="s">
        <v>1735</v>
      </c>
      <c r="R363" s="53" t="s">
        <v>1736</v>
      </c>
    </row>
    <row r="364">
      <c r="A364" s="54" t="s">
        <v>1737</v>
      </c>
      <c r="B364" s="50" t="s">
        <v>169</v>
      </c>
      <c r="C364" s="51" t="s">
        <v>1738</v>
      </c>
      <c r="D364" s="50" t="s">
        <v>1739</v>
      </c>
      <c r="E364" s="52">
        <v>44544.38928240741</v>
      </c>
      <c r="F364" s="50"/>
      <c r="G364" s="50"/>
      <c r="H364" s="50" t="s">
        <v>201</v>
      </c>
      <c r="I364" s="50" t="s">
        <v>199</v>
      </c>
      <c r="J364" s="50" t="s">
        <v>171</v>
      </c>
      <c r="K364" s="50" t="s">
        <v>1740</v>
      </c>
      <c r="L364" s="53" t="s">
        <v>84</v>
      </c>
      <c r="M364" s="55" t="s">
        <v>172</v>
      </c>
      <c r="N364" s="50">
        <v>6229.0</v>
      </c>
      <c r="O364" s="50">
        <v>6159.0</v>
      </c>
      <c r="P364" s="50" t="s">
        <v>173</v>
      </c>
      <c r="Q364" s="56" t="s">
        <v>1741</v>
      </c>
      <c r="R364" s="53" t="s">
        <v>1742</v>
      </c>
    </row>
    <row r="365">
      <c r="A365" s="54" t="s">
        <v>1743</v>
      </c>
      <c r="B365" s="50" t="s">
        <v>1669</v>
      </c>
      <c r="C365" s="51" t="s">
        <v>1744</v>
      </c>
      <c r="D365" s="50" t="s">
        <v>1745</v>
      </c>
      <c r="E365" s="52">
        <v>44544.37920138889</v>
      </c>
      <c r="F365" s="50"/>
      <c r="G365" s="50"/>
      <c r="H365" s="50"/>
      <c r="I365" s="50"/>
      <c r="J365" s="50" t="s">
        <v>1672</v>
      </c>
      <c r="K365" s="50"/>
      <c r="L365" s="53" t="s">
        <v>66</v>
      </c>
      <c r="M365" s="55" t="s">
        <v>1673</v>
      </c>
      <c r="N365" s="50">
        <v>3689.0</v>
      </c>
      <c r="O365" s="50">
        <v>4902.0</v>
      </c>
      <c r="P365" s="50" t="s">
        <v>1674</v>
      </c>
      <c r="Q365" s="56" t="s">
        <v>1746</v>
      </c>
      <c r="R365" s="53" t="s">
        <v>1747</v>
      </c>
    </row>
    <row r="366">
      <c r="A366" s="54" t="s">
        <v>1748</v>
      </c>
      <c r="B366" s="50" t="s">
        <v>288</v>
      </c>
      <c r="C366" s="51" t="s">
        <v>745</v>
      </c>
      <c r="D366" s="50" t="s">
        <v>1749</v>
      </c>
      <c r="E366" s="52">
        <v>44544.37766203703</v>
      </c>
      <c r="F366" s="50"/>
      <c r="G366" s="50"/>
      <c r="H366" s="50"/>
      <c r="I366" s="50"/>
      <c r="J366" s="50" t="s">
        <v>291</v>
      </c>
      <c r="K366" s="50"/>
      <c r="L366" s="53" t="s">
        <v>66</v>
      </c>
      <c r="M366" s="55" t="s">
        <v>292</v>
      </c>
      <c r="N366" s="50">
        <v>1791.0</v>
      </c>
      <c r="O366" s="50">
        <v>1136.0</v>
      </c>
      <c r="P366" s="50" t="s">
        <v>293</v>
      </c>
      <c r="Q366" s="56" t="s">
        <v>1750</v>
      </c>
      <c r="R366" s="53" t="s">
        <v>751</v>
      </c>
    </row>
    <row r="367">
      <c r="A367" s="54" t="s">
        <v>1751</v>
      </c>
      <c r="B367" s="50" t="s">
        <v>169</v>
      </c>
      <c r="C367" s="51" t="s">
        <v>745</v>
      </c>
      <c r="D367" s="50" t="s">
        <v>1752</v>
      </c>
      <c r="E367" s="52">
        <v>44544.37583333333</v>
      </c>
      <c r="F367" s="50"/>
      <c r="G367" s="50"/>
      <c r="H367" s="50"/>
      <c r="I367" s="50"/>
      <c r="J367" s="50" t="s">
        <v>171</v>
      </c>
      <c r="K367" s="50"/>
      <c r="L367" s="53" t="s">
        <v>84</v>
      </c>
      <c r="M367" s="55" t="s">
        <v>172</v>
      </c>
      <c r="N367" s="50">
        <v>6229.0</v>
      </c>
      <c r="O367" s="50">
        <v>6159.0</v>
      </c>
      <c r="P367" s="50" t="s">
        <v>173</v>
      </c>
      <c r="Q367" s="56" t="s">
        <v>1753</v>
      </c>
      <c r="R367" s="53" t="s">
        <v>751</v>
      </c>
    </row>
    <row r="368">
      <c r="A368" s="54" t="s">
        <v>1754</v>
      </c>
      <c r="B368" s="50" t="s">
        <v>527</v>
      </c>
      <c r="C368" s="51" t="s">
        <v>1755</v>
      </c>
      <c r="D368" s="50" t="s">
        <v>1756</v>
      </c>
      <c r="E368" s="52">
        <v>44544.373460648145</v>
      </c>
      <c r="F368" s="50"/>
      <c r="G368" s="50"/>
      <c r="H368" s="50"/>
      <c r="I368" s="50"/>
      <c r="J368" s="50" t="s">
        <v>526</v>
      </c>
      <c r="K368" s="50"/>
      <c r="L368" s="53" t="s">
        <v>84</v>
      </c>
      <c r="M368" s="55" t="s">
        <v>954</v>
      </c>
      <c r="N368" s="50">
        <v>1904.0</v>
      </c>
      <c r="O368" s="50">
        <v>1893.0</v>
      </c>
      <c r="P368" s="50" t="s">
        <v>86</v>
      </c>
      <c r="Q368" s="56" t="s">
        <v>1757</v>
      </c>
      <c r="R368" s="53" t="s">
        <v>1758</v>
      </c>
    </row>
    <row r="369">
      <c r="A369" s="54" t="s">
        <v>1759</v>
      </c>
      <c r="B369" s="50" t="s">
        <v>527</v>
      </c>
      <c r="C369" s="51" t="s">
        <v>1760</v>
      </c>
      <c r="D369" s="50" t="s">
        <v>1761</v>
      </c>
      <c r="E369" s="52">
        <v>44544.36991898148</v>
      </c>
      <c r="F369" s="50"/>
      <c r="G369" s="50"/>
      <c r="H369" s="50"/>
      <c r="I369" s="50"/>
      <c r="J369" s="50" t="s">
        <v>526</v>
      </c>
      <c r="K369" s="50"/>
      <c r="L369" s="53" t="s">
        <v>84</v>
      </c>
      <c r="M369" s="55" t="s">
        <v>954</v>
      </c>
      <c r="N369" s="50">
        <v>1904.0</v>
      </c>
      <c r="O369" s="50">
        <v>1893.0</v>
      </c>
      <c r="P369" s="50" t="s">
        <v>86</v>
      </c>
      <c r="Q369" s="56" t="s">
        <v>1762</v>
      </c>
      <c r="R369" s="53" t="s">
        <v>1763</v>
      </c>
    </row>
    <row r="370">
      <c r="A370" s="54" t="s">
        <v>1764</v>
      </c>
      <c r="B370" s="50" t="s">
        <v>1765</v>
      </c>
      <c r="C370" s="51" t="s">
        <v>1766</v>
      </c>
      <c r="D370" s="50" t="s">
        <v>1767</v>
      </c>
      <c r="E370" s="52">
        <v>44544.364282407405</v>
      </c>
      <c r="F370" s="50"/>
      <c r="G370" s="50"/>
      <c r="H370" s="50"/>
      <c r="I370" s="50"/>
      <c r="J370" s="50" t="s">
        <v>1768</v>
      </c>
      <c r="K370" s="50"/>
      <c r="L370" s="53" t="s">
        <v>84</v>
      </c>
      <c r="M370" s="55" t="s">
        <v>1769</v>
      </c>
      <c r="N370" s="50">
        <v>4890.0</v>
      </c>
      <c r="O370" s="50">
        <v>5039.0</v>
      </c>
      <c r="P370" s="50" t="s">
        <v>1770</v>
      </c>
      <c r="Q370" s="56" t="s">
        <v>1771</v>
      </c>
      <c r="R370" s="53" t="s">
        <v>1772</v>
      </c>
    </row>
    <row r="371">
      <c r="A371" s="54" t="s">
        <v>1773</v>
      </c>
      <c r="B371" s="50" t="s">
        <v>62</v>
      </c>
      <c r="C371" s="51" t="s">
        <v>745</v>
      </c>
      <c r="D371" s="50" t="s">
        <v>1774</v>
      </c>
      <c r="E371" s="52">
        <v>44544.363020833334</v>
      </c>
      <c r="F371" s="50"/>
      <c r="G371" s="50"/>
      <c r="H371" s="50"/>
      <c r="I371" s="50"/>
      <c r="J371" s="50" t="s">
        <v>65</v>
      </c>
      <c r="K371" s="50"/>
      <c r="L371" s="53" t="s">
        <v>66</v>
      </c>
      <c r="M371" s="55" t="s">
        <v>67</v>
      </c>
      <c r="N371" s="50">
        <v>4063.0</v>
      </c>
      <c r="O371" s="50">
        <v>3244.0</v>
      </c>
      <c r="P371" s="50" t="s">
        <v>68</v>
      </c>
      <c r="Q371" s="56" t="s">
        <v>1775</v>
      </c>
      <c r="R371" s="53" t="s">
        <v>751</v>
      </c>
    </row>
    <row r="372">
      <c r="A372" s="54" t="s">
        <v>1740</v>
      </c>
      <c r="B372" s="50" t="s">
        <v>199</v>
      </c>
      <c r="C372" s="51" t="s">
        <v>1776</v>
      </c>
      <c r="D372" s="50" t="s">
        <v>1777</v>
      </c>
      <c r="E372" s="52">
        <v>44544.361863425926</v>
      </c>
      <c r="F372" s="50"/>
      <c r="G372" s="50"/>
      <c r="H372" s="50"/>
      <c r="I372" s="50"/>
      <c r="J372" s="50" t="s">
        <v>201</v>
      </c>
      <c r="K372" s="50"/>
      <c r="L372" s="53" t="s">
        <v>84</v>
      </c>
      <c r="M372" s="55" t="s">
        <v>202</v>
      </c>
      <c r="N372" s="50">
        <v>12776.0</v>
      </c>
      <c r="O372" s="50">
        <v>11010.0</v>
      </c>
      <c r="P372" s="50" t="s">
        <v>203</v>
      </c>
      <c r="Q372" s="56" t="s">
        <v>1778</v>
      </c>
      <c r="R372" s="53" t="s">
        <v>1779</v>
      </c>
    </row>
    <row r="373">
      <c r="A373" s="54" t="s">
        <v>1780</v>
      </c>
      <c r="B373" s="50" t="s">
        <v>169</v>
      </c>
      <c r="C373" s="51" t="s">
        <v>1781</v>
      </c>
      <c r="D373" s="50" t="s">
        <v>1782</v>
      </c>
      <c r="E373" s="52">
        <v>44544.35678240741</v>
      </c>
      <c r="F373" s="50"/>
      <c r="G373" s="50"/>
      <c r="H373" s="50"/>
      <c r="I373" s="50"/>
      <c r="J373" s="50" t="s">
        <v>171</v>
      </c>
      <c r="K373" s="50"/>
      <c r="L373" s="53" t="s">
        <v>84</v>
      </c>
      <c r="M373" s="55" t="s">
        <v>172</v>
      </c>
      <c r="N373" s="50">
        <v>6229.0</v>
      </c>
      <c r="O373" s="50">
        <v>6159.0</v>
      </c>
      <c r="P373" s="50" t="s">
        <v>173</v>
      </c>
      <c r="Q373" s="56" t="s">
        <v>1783</v>
      </c>
      <c r="R373" s="53" t="s">
        <v>1784</v>
      </c>
    </row>
    <row r="374">
      <c r="A374" s="54" t="s">
        <v>1785</v>
      </c>
      <c r="B374" s="50" t="s">
        <v>372</v>
      </c>
      <c r="C374" s="51" t="s">
        <v>1786</v>
      </c>
      <c r="D374" s="50" t="s">
        <v>1787</v>
      </c>
      <c r="E374" s="52">
        <v>44544.35461805556</v>
      </c>
      <c r="F374" s="50"/>
      <c r="G374" s="50"/>
      <c r="H374" s="50"/>
      <c r="I374" s="50"/>
      <c r="J374" s="50" t="s">
        <v>375</v>
      </c>
      <c r="K374" s="50"/>
      <c r="L374" s="53" t="s">
        <v>56</v>
      </c>
      <c r="M374" s="55" t="s">
        <v>377</v>
      </c>
      <c r="N374" s="50">
        <v>2950.0</v>
      </c>
      <c r="O374" s="50">
        <v>2344.0</v>
      </c>
      <c r="P374" s="50" t="s">
        <v>378</v>
      </c>
      <c r="Q374" s="56" t="s">
        <v>1788</v>
      </c>
      <c r="R374" s="53" t="s">
        <v>1789</v>
      </c>
    </row>
    <row r="375">
      <c r="A375" s="54" t="s">
        <v>1790</v>
      </c>
      <c r="B375" s="50" t="s">
        <v>372</v>
      </c>
      <c r="C375" s="51" t="s">
        <v>1791</v>
      </c>
      <c r="D375" s="50" t="s">
        <v>1792</v>
      </c>
      <c r="E375" s="52">
        <v>44544.34369212963</v>
      </c>
      <c r="F375" s="50"/>
      <c r="G375" s="50"/>
      <c r="H375" s="50"/>
      <c r="I375" s="50"/>
      <c r="J375" s="50" t="s">
        <v>375</v>
      </c>
      <c r="K375" s="50"/>
      <c r="L375" s="53" t="s">
        <v>56</v>
      </c>
      <c r="M375" s="55" t="s">
        <v>377</v>
      </c>
      <c r="N375" s="50">
        <v>2950.0</v>
      </c>
      <c r="O375" s="50">
        <v>2344.0</v>
      </c>
      <c r="P375" s="50" t="s">
        <v>378</v>
      </c>
      <c r="Q375" s="56" t="s">
        <v>1793</v>
      </c>
      <c r="R375" s="53" t="s">
        <v>1794</v>
      </c>
    </row>
    <row r="376">
      <c r="A376" s="54" t="s">
        <v>1795</v>
      </c>
      <c r="B376" s="50" t="s">
        <v>1796</v>
      </c>
      <c r="C376" s="51" t="s">
        <v>1791</v>
      </c>
      <c r="D376" s="50" t="s">
        <v>1797</v>
      </c>
      <c r="E376" s="52">
        <v>44544.34179398148</v>
      </c>
      <c r="F376" s="50"/>
      <c r="G376" s="50"/>
      <c r="H376" s="50"/>
      <c r="I376" s="50"/>
      <c r="J376" s="50" t="s">
        <v>1798</v>
      </c>
      <c r="K376" s="50"/>
      <c r="L376" s="53" t="s">
        <v>66</v>
      </c>
      <c r="M376" s="55" t="s">
        <v>1799</v>
      </c>
      <c r="N376" s="50">
        <v>4881.0</v>
      </c>
      <c r="O376" s="50">
        <v>5300.0</v>
      </c>
      <c r="P376" s="50" t="s">
        <v>1800</v>
      </c>
      <c r="Q376" s="56" t="s">
        <v>1801</v>
      </c>
      <c r="R376" s="53" t="s">
        <v>1794</v>
      </c>
    </row>
    <row r="377">
      <c r="A377" s="54" t="s">
        <v>1802</v>
      </c>
      <c r="B377" s="50" t="s">
        <v>77</v>
      </c>
      <c r="C377" s="51" t="s">
        <v>1803</v>
      </c>
      <c r="D377" s="50" t="s">
        <v>1804</v>
      </c>
      <c r="E377" s="52">
        <v>44544.329560185186</v>
      </c>
      <c r="F377" s="50"/>
      <c r="G377" s="50"/>
      <c r="H377" s="50"/>
      <c r="I377" s="50"/>
      <c r="J377" s="50" t="s">
        <v>82</v>
      </c>
      <c r="K377" s="50"/>
      <c r="L377" s="53" t="s">
        <v>56</v>
      </c>
      <c r="M377" s="55" t="s">
        <v>85</v>
      </c>
      <c r="N377" s="50">
        <v>1986.0</v>
      </c>
      <c r="O377" s="50">
        <v>1820.0</v>
      </c>
      <c r="P377" s="50" t="s">
        <v>86</v>
      </c>
      <c r="Q377" s="56" t="s">
        <v>1805</v>
      </c>
      <c r="R377" s="53" t="s">
        <v>1806</v>
      </c>
    </row>
    <row r="378">
      <c r="A378" s="54" t="s">
        <v>1807</v>
      </c>
      <c r="B378" s="50" t="s">
        <v>288</v>
      </c>
      <c r="C378" s="51" t="s">
        <v>1808</v>
      </c>
      <c r="D378" s="50" t="s">
        <v>1809</v>
      </c>
      <c r="E378" s="52">
        <v>44544.29525462963</v>
      </c>
      <c r="F378" s="50"/>
      <c r="G378" s="50"/>
      <c r="H378" s="50"/>
      <c r="I378" s="50"/>
      <c r="J378" s="50" t="s">
        <v>291</v>
      </c>
      <c r="K378" s="50"/>
      <c r="L378" s="53" t="s">
        <v>66</v>
      </c>
      <c r="M378" s="55" t="s">
        <v>292</v>
      </c>
      <c r="N378" s="50">
        <v>1791.0</v>
      </c>
      <c r="O378" s="50">
        <v>1136.0</v>
      </c>
      <c r="P378" s="50" t="s">
        <v>293</v>
      </c>
      <c r="Q378" s="56" t="s">
        <v>1810</v>
      </c>
      <c r="R378" s="53" t="s">
        <v>1811</v>
      </c>
    </row>
    <row r="379">
      <c r="A379" s="54" t="s">
        <v>1812</v>
      </c>
      <c r="B379" s="50" t="s">
        <v>1257</v>
      </c>
      <c r="C379" s="51" t="s">
        <v>1766</v>
      </c>
      <c r="D379" s="50" t="s">
        <v>1813</v>
      </c>
      <c r="E379" s="52">
        <v>44543.872824074075</v>
      </c>
      <c r="F379" s="50"/>
      <c r="G379" s="50"/>
      <c r="H379" s="50"/>
      <c r="I379" s="50"/>
      <c r="J379" s="50" t="s">
        <v>1260</v>
      </c>
      <c r="K379" s="50"/>
      <c r="L379" s="53" t="s">
        <v>196</v>
      </c>
      <c r="M379" s="55" t="s">
        <v>1261</v>
      </c>
      <c r="N379" s="50">
        <v>2428.0</v>
      </c>
      <c r="O379" s="50">
        <v>1168.0</v>
      </c>
      <c r="P379" s="50" t="s">
        <v>1262</v>
      </c>
      <c r="Q379" s="56" t="s">
        <v>1814</v>
      </c>
      <c r="R379" s="53" t="s">
        <v>1772</v>
      </c>
    </row>
    <row r="380">
      <c r="A380" s="54" t="s">
        <v>1815</v>
      </c>
      <c r="B380" s="50" t="s">
        <v>288</v>
      </c>
      <c r="C380" s="51" t="s">
        <v>1816</v>
      </c>
      <c r="D380" s="50" t="s">
        <v>1817</v>
      </c>
      <c r="E380" s="52">
        <v>44543.82306712963</v>
      </c>
      <c r="F380" s="50"/>
      <c r="G380" s="50"/>
      <c r="H380" s="50"/>
      <c r="I380" s="50"/>
      <c r="J380" s="50" t="s">
        <v>291</v>
      </c>
      <c r="K380" s="50"/>
      <c r="L380" s="53" t="s">
        <v>66</v>
      </c>
      <c r="M380" s="55" t="s">
        <v>292</v>
      </c>
      <c r="N380" s="50">
        <v>1791.0</v>
      </c>
      <c r="O380" s="50">
        <v>1136.0</v>
      </c>
      <c r="P380" s="50" t="s">
        <v>293</v>
      </c>
      <c r="Q380" s="56" t="s">
        <v>1818</v>
      </c>
      <c r="R380" s="53" t="s">
        <v>1819</v>
      </c>
    </row>
    <row r="381">
      <c r="A381" s="54" t="s">
        <v>1820</v>
      </c>
      <c r="B381" s="50" t="s">
        <v>1101</v>
      </c>
      <c r="C381" s="51" t="s">
        <v>1821</v>
      </c>
      <c r="D381" s="50" t="s">
        <v>1822</v>
      </c>
      <c r="E381" s="52">
        <v>44543.82</v>
      </c>
      <c r="F381" s="50"/>
      <c r="G381" s="50"/>
      <c r="H381" s="50"/>
      <c r="I381" s="50"/>
      <c r="J381" s="50" t="s">
        <v>1104</v>
      </c>
      <c r="K381" s="50"/>
      <c r="L381" s="53" t="s">
        <v>66</v>
      </c>
      <c r="M381" s="55" t="s">
        <v>1105</v>
      </c>
      <c r="N381" s="50">
        <v>1536.0</v>
      </c>
      <c r="O381" s="50">
        <v>2282.0</v>
      </c>
      <c r="P381" s="50" t="s">
        <v>1106</v>
      </c>
      <c r="Q381" s="56" t="s">
        <v>1823</v>
      </c>
      <c r="R381" s="53" t="s">
        <v>1824</v>
      </c>
    </row>
    <row r="382">
      <c r="A382" s="54" t="s">
        <v>1825</v>
      </c>
      <c r="B382" s="50" t="s">
        <v>1257</v>
      </c>
      <c r="C382" s="51" t="s">
        <v>1826</v>
      </c>
      <c r="D382" s="50" t="s">
        <v>1827</v>
      </c>
      <c r="E382" s="52">
        <v>44543.815625</v>
      </c>
      <c r="F382" s="50"/>
      <c r="G382" s="50"/>
      <c r="H382" s="50"/>
      <c r="I382" s="50"/>
      <c r="J382" s="50" t="s">
        <v>1260</v>
      </c>
      <c r="K382" s="50"/>
      <c r="L382" s="53" t="s">
        <v>66</v>
      </c>
      <c r="M382" s="55" t="s">
        <v>1261</v>
      </c>
      <c r="N382" s="50">
        <v>2428.0</v>
      </c>
      <c r="O382" s="50">
        <v>1168.0</v>
      </c>
      <c r="P382" s="50" t="s">
        <v>1262</v>
      </c>
      <c r="Q382" s="56" t="s">
        <v>1828</v>
      </c>
      <c r="R382" s="53" t="s">
        <v>1829</v>
      </c>
    </row>
    <row r="383">
      <c r="A383" s="54" t="s">
        <v>1830</v>
      </c>
      <c r="B383" s="50" t="s">
        <v>77</v>
      </c>
      <c r="C383" s="51" t="s">
        <v>1766</v>
      </c>
      <c r="D383" s="50" t="s">
        <v>1831</v>
      </c>
      <c r="E383" s="52">
        <v>44543.80443287037</v>
      </c>
      <c r="F383" s="50"/>
      <c r="G383" s="50"/>
      <c r="H383" s="50"/>
      <c r="I383" s="50"/>
      <c r="J383" s="50" t="s">
        <v>82</v>
      </c>
      <c r="K383" s="50"/>
      <c r="L383" s="53" t="s">
        <v>84</v>
      </c>
      <c r="M383" s="55" t="s">
        <v>85</v>
      </c>
      <c r="N383" s="50">
        <v>1986.0</v>
      </c>
      <c r="O383" s="50">
        <v>1820.0</v>
      </c>
      <c r="P383" s="50" t="s">
        <v>86</v>
      </c>
      <c r="Q383" s="56" t="s">
        <v>1832</v>
      </c>
      <c r="R383" s="53" t="s">
        <v>1772</v>
      </c>
    </row>
    <row r="384">
      <c r="A384" s="54" t="s">
        <v>1833</v>
      </c>
      <c r="B384" s="50" t="s">
        <v>372</v>
      </c>
      <c r="C384" s="51" t="s">
        <v>1766</v>
      </c>
      <c r="D384" s="50" t="s">
        <v>1834</v>
      </c>
      <c r="E384" s="52">
        <v>44543.78836805555</v>
      </c>
      <c r="F384" s="50"/>
      <c r="G384" s="50"/>
      <c r="H384" s="50"/>
      <c r="I384" s="50"/>
      <c r="J384" s="50" t="s">
        <v>375</v>
      </c>
      <c r="K384" s="50"/>
      <c r="L384" s="53" t="s">
        <v>56</v>
      </c>
      <c r="M384" s="55" t="s">
        <v>377</v>
      </c>
      <c r="N384" s="50">
        <v>2950.0</v>
      </c>
      <c r="O384" s="50">
        <v>2344.0</v>
      </c>
      <c r="P384" s="50" t="s">
        <v>378</v>
      </c>
      <c r="Q384" s="56" t="s">
        <v>1835</v>
      </c>
      <c r="R384" s="53" t="s">
        <v>1772</v>
      </c>
    </row>
    <row r="385">
      <c r="A385" s="54" t="s">
        <v>1836</v>
      </c>
      <c r="B385" s="50" t="s">
        <v>1837</v>
      </c>
      <c r="C385" s="51" t="s">
        <v>1826</v>
      </c>
      <c r="D385" s="50" t="s">
        <v>1838</v>
      </c>
      <c r="E385" s="52">
        <v>44543.78738425926</v>
      </c>
      <c r="F385" s="50"/>
      <c r="G385" s="50"/>
      <c r="H385" s="50"/>
      <c r="I385" s="50"/>
      <c r="J385" s="50" t="s">
        <v>1839</v>
      </c>
      <c r="K385" s="50"/>
      <c r="L385" s="53" t="s">
        <v>84</v>
      </c>
      <c r="M385" s="55" t="s">
        <v>1840</v>
      </c>
      <c r="N385" s="50">
        <v>1606.0</v>
      </c>
      <c r="O385" s="50">
        <v>1978.0</v>
      </c>
      <c r="P385" s="50" t="s">
        <v>1841</v>
      </c>
      <c r="Q385" s="56" t="s">
        <v>1842</v>
      </c>
      <c r="R385" s="53" t="s">
        <v>1829</v>
      </c>
    </row>
    <row r="386">
      <c r="A386" s="54" t="s">
        <v>1843</v>
      </c>
      <c r="B386" s="50" t="s">
        <v>1069</v>
      </c>
      <c r="C386" s="51" t="s">
        <v>1844</v>
      </c>
      <c r="D386" s="50" t="s">
        <v>1845</v>
      </c>
      <c r="E386" s="52">
        <v>44543.76398148148</v>
      </c>
      <c r="F386" s="50"/>
      <c r="G386" s="50"/>
      <c r="H386" s="50"/>
      <c r="I386" s="50"/>
      <c r="J386" s="50" t="s">
        <v>1072</v>
      </c>
      <c r="K386" s="50"/>
      <c r="L386" s="53" t="s">
        <v>66</v>
      </c>
      <c r="M386" s="55" t="s">
        <v>1073</v>
      </c>
      <c r="N386" s="50">
        <v>8974.0</v>
      </c>
      <c r="O386" s="50">
        <v>5437.0</v>
      </c>
      <c r="P386" s="50" t="s">
        <v>1074</v>
      </c>
      <c r="Q386" s="56" t="s">
        <v>1846</v>
      </c>
      <c r="R386" s="53" t="s">
        <v>1847</v>
      </c>
    </row>
    <row r="387">
      <c r="A387" s="54" t="s">
        <v>1848</v>
      </c>
      <c r="B387" s="50" t="s">
        <v>1849</v>
      </c>
      <c r="C387" s="51" t="s">
        <v>1826</v>
      </c>
      <c r="D387" s="50" t="s">
        <v>1850</v>
      </c>
      <c r="E387" s="52">
        <v>44543.75721064815</v>
      </c>
      <c r="F387" s="50"/>
      <c r="G387" s="50"/>
      <c r="H387" s="50"/>
      <c r="I387" s="50"/>
      <c r="J387" s="50" t="s">
        <v>1851</v>
      </c>
      <c r="K387" s="50"/>
      <c r="L387" s="53" t="s">
        <v>84</v>
      </c>
      <c r="M387" s="55" t="s">
        <v>1852</v>
      </c>
      <c r="N387" s="50">
        <v>732.0</v>
      </c>
      <c r="O387" s="50">
        <v>1265.0</v>
      </c>
      <c r="P387" s="50" t="s">
        <v>1853</v>
      </c>
      <c r="Q387" s="56" t="s">
        <v>1854</v>
      </c>
      <c r="R387" s="53" t="s">
        <v>1829</v>
      </c>
    </row>
    <row r="388">
      <c r="A388" s="54" t="s">
        <v>1855</v>
      </c>
      <c r="B388" s="50" t="s">
        <v>1796</v>
      </c>
      <c r="C388" s="51" t="s">
        <v>1826</v>
      </c>
      <c r="D388" s="50" t="s">
        <v>1856</v>
      </c>
      <c r="E388" s="52">
        <v>44543.737905092596</v>
      </c>
      <c r="F388" s="50"/>
      <c r="G388" s="50"/>
      <c r="H388" s="50"/>
      <c r="I388" s="50"/>
      <c r="J388" s="50" t="s">
        <v>1798</v>
      </c>
      <c r="K388" s="50"/>
      <c r="L388" s="53" t="s">
        <v>66</v>
      </c>
      <c r="M388" s="55" t="s">
        <v>1799</v>
      </c>
      <c r="N388" s="50">
        <v>4881.0</v>
      </c>
      <c r="O388" s="50">
        <v>5300.0</v>
      </c>
      <c r="P388" s="50" t="s">
        <v>1800</v>
      </c>
      <c r="Q388" s="56" t="s">
        <v>1857</v>
      </c>
      <c r="R388" s="53" t="s">
        <v>1829</v>
      </c>
    </row>
    <row r="389">
      <c r="A389" s="54" t="s">
        <v>1858</v>
      </c>
      <c r="B389" s="50" t="s">
        <v>1222</v>
      </c>
      <c r="C389" s="51" t="s">
        <v>1859</v>
      </c>
      <c r="D389" s="50" t="s">
        <v>1860</v>
      </c>
      <c r="E389" s="52">
        <v>44543.598182870366</v>
      </c>
      <c r="F389" s="50"/>
      <c r="G389" s="50"/>
      <c r="H389" s="50"/>
      <c r="I389" s="50"/>
      <c r="J389" s="50" t="s">
        <v>1225</v>
      </c>
      <c r="K389" s="50"/>
      <c r="L389" s="53" t="s">
        <v>84</v>
      </c>
      <c r="M389" s="55" t="s">
        <v>1226</v>
      </c>
      <c r="N389" s="50">
        <v>2513.0</v>
      </c>
      <c r="O389" s="50">
        <v>5001.0</v>
      </c>
      <c r="P389" s="50" t="s">
        <v>1227</v>
      </c>
      <c r="Q389" s="56" t="s">
        <v>1861</v>
      </c>
      <c r="R389" s="53" t="s">
        <v>1862</v>
      </c>
    </row>
    <row r="390">
      <c r="A390" s="54" t="s">
        <v>1863</v>
      </c>
      <c r="B390" s="50" t="s">
        <v>1006</v>
      </c>
      <c r="C390" s="51" t="s">
        <v>1864</v>
      </c>
      <c r="D390" s="50" t="s">
        <v>1865</v>
      </c>
      <c r="E390" s="52">
        <v>44543.59716435186</v>
      </c>
      <c r="F390" s="50"/>
      <c r="G390" s="50"/>
      <c r="H390" s="50"/>
      <c r="I390" s="50"/>
      <c r="J390" s="50" t="s">
        <v>1009</v>
      </c>
      <c r="K390" s="50"/>
      <c r="L390" s="53" t="s">
        <v>56</v>
      </c>
      <c r="M390" s="55" t="s">
        <v>1010</v>
      </c>
      <c r="N390" s="50">
        <v>113.0</v>
      </c>
      <c r="O390" s="50">
        <v>274.0</v>
      </c>
      <c r="P390" s="50" t="s">
        <v>1011</v>
      </c>
      <c r="Q390" s="56" t="s">
        <v>1866</v>
      </c>
      <c r="R390" s="53" t="s">
        <v>1867</v>
      </c>
    </row>
    <row r="391">
      <c r="A391" s="54" t="s">
        <v>1868</v>
      </c>
      <c r="B391" s="50" t="s">
        <v>62</v>
      </c>
      <c r="C391" s="51" t="s">
        <v>1826</v>
      </c>
      <c r="D391" s="50" t="s">
        <v>1869</v>
      </c>
      <c r="E391" s="52">
        <v>44543.59599537037</v>
      </c>
      <c r="F391" s="50"/>
      <c r="G391" s="50"/>
      <c r="H391" s="50"/>
      <c r="I391" s="50"/>
      <c r="J391" s="50" t="s">
        <v>65</v>
      </c>
      <c r="K391" s="50"/>
      <c r="L391" s="53" t="s">
        <v>84</v>
      </c>
      <c r="M391" s="55" t="s">
        <v>67</v>
      </c>
      <c r="N391" s="50">
        <v>4063.0</v>
      </c>
      <c r="O391" s="50">
        <v>3244.0</v>
      </c>
      <c r="P391" s="50" t="s">
        <v>68</v>
      </c>
      <c r="Q391" s="56" t="s">
        <v>1870</v>
      </c>
      <c r="R391" s="53" t="s">
        <v>1829</v>
      </c>
    </row>
    <row r="392">
      <c r="A392" s="54" t="s">
        <v>1871</v>
      </c>
      <c r="B392" s="50" t="s">
        <v>372</v>
      </c>
      <c r="C392" s="51" t="s">
        <v>1872</v>
      </c>
      <c r="D392" s="50" t="s">
        <v>1873</v>
      </c>
      <c r="E392" s="52">
        <v>44543.53002314815</v>
      </c>
      <c r="F392" s="50"/>
      <c r="G392" s="50"/>
      <c r="H392" s="50"/>
      <c r="I392" s="50"/>
      <c r="J392" s="50" t="s">
        <v>375</v>
      </c>
      <c r="K392" s="50"/>
      <c r="L392" s="53" t="s">
        <v>56</v>
      </c>
      <c r="M392" s="55" t="s">
        <v>377</v>
      </c>
      <c r="N392" s="50">
        <v>2950.0</v>
      </c>
      <c r="O392" s="50">
        <v>2344.0</v>
      </c>
      <c r="P392" s="50" t="s">
        <v>378</v>
      </c>
      <c r="Q392" s="56" t="s">
        <v>1874</v>
      </c>
      <c r="R392" s="53" t="s">
        <v>1875</v>
      </c>
    </row>
    <row r="393">
      <c r="A393" s="54" t="s">
        <v>1876</v>
      </c>
      <c r="B393" s="50" t="s">
        <v>527</v>
      </c>
      <c r="C393" s="51" t="s">
        <v>1877</v>
      </c>
      <c r="D393" s="50" t="s">
        <v>1878</v>
      </c>
      <c r="E393" s="52">
        <v>44543.525347222225</v>
      </c>
      <c r="F393" s="50"/>
      <c r="G393" s="50"/>
      <c r="H393" s="50"/>
      <c r="I393" s="50"/>
      <c r="J393" s="50" t="s">
        <v>526</v>
      </c>
      <c r="K393" s="50"/>
      <c r="L393" s="53" t="s">
        <v>66</v>
      </c>
      <c r="M393" s="55" t="s">
        <v>954</v>
      </c>
      <c r="N393" s="50">
        <v>1904.0</v>
      </c>
      <c r="O393" s="50">
        <v>1893.0</v>
      </c>
      <c r="P393" s="50" t="s">
        <v>86</v>
      </c>
      <c r="Q393" s="56" t="s">
        <v>1879</v>
      </c>
      <c r="R393" s="53" t="s">
        <v>1880</v>
      </c>
    </row>
    <row r="394">
      <c r="A394" s="54" t="s">
        <v>1881</v>
      </c>
      <c r="B394" s="50" t="s">
        <v>288</v>
      </c>
      <c r="C394" s="51" t="s">
        <v>1826</v>
      </c>
      <c r="D394" s="50" t="s">
        <v>1882</v>
      </c>
      <c r="E394" s="52">
        <v>44543.49775462963</v>
      </c>
      <c r="F394" s="50"/>
      <c r="G394" s="50"/>
      <c r="H394" s="50"/>
      <c r="I394" s="50"/>
      <c r="J394" s="50" t="s">
        <v>291</v>
      </c>
      <c r="K394" s="50"/>
      <c r="L394" s="53" t="s">
        <v>66</v>
      </c>
      <c r="M394" s="55" t="s">
        <v>292</v>
      </c>
      <c r="N394" s="50">
        <v>1791.0</v>
      </c>
      <c r="O394" s="50">
        <v>1136.0</v>
      </c>
      <c r="P394" s="50" t="s">
        <v>293</v>
      </c>
      <c r="Q394" s="56" t="s">
        <v>1883</v>
      </c>
      <c r="R394" s="53" t="s">
        <v>1829</v>
      </c>
    </row>
    <row r="395">
      <c r="A395" s="54" t="s">
        <v>1884</v>
      </c>
      <c r="B395" s="50" t="s">
        <v>288</v>
      </c>
      <c r="C395" s="51" t="s">
        <v>1885</v>
      </c>
      <c r="D395" s="50" t="s">
        <v>1886</v>
      </c>
      <c r="E395" s="52">
        <v>44543.49767361111</v>
      </c>
      <c r="F395" s="50"/>
      <c r="G395" s="50"/>
      <c r="H395" s="50"/>
      <c r="I395" s="50"/>
      <c r="J395" s="50" t="s">
        <v>291</v>
      </c>
      <c r="K395" s="50"/>
      <c r="L395" s="53" t="s">
        <v>66</v>
      </c>
      <c r="M395" s="55" t="s">
        <v>292</v>
      </c>
      <c r="N395" s="50">
        <v>1791.0</v>
      </c>
      <c r="O395" s="50">
        <v>1136.0</v>
      </c>
      <c r="P395" s="50" t="s">
        <v>293</v>
      </c>
      <c r="Q395" s="56" t="s">
        <v>1887</v>
      </c>
      <c r="R395" s="53" t="s">
        <v>1888</v>
      </c>
    </row>
    <row r="396">
      <c r="A396" s="54" t="s">
        <v>1889</v>
      </c>
      <c r="B396" s="50" t="s">
        <v>77</v>
      </c>
      <c r="C396" s="51" t="s">
        <v>1890</v>
      </c>
      <c r="D396" s="50" t="s">
        <v>1891</v>
      </c>
      <c r="E396" s="52">
        <v>44543.48703703703</v>
      </c>
      <c r="F396" s="50"/>
      <c r="G396" s="50"/>
      <c r="H396" s="50"/>
      <c r="I396" s="50"/>
      <c r="J396" s="50" t="s">
        <v>82</v>
      </c>
      <c r="K396" s="50"/>
      <c r="L396" s="53" t="s">
        <v>84</v>
      </c>
      <c r="M396" s="55" t="s">
        <v>85</v>
      </c>
      <c r="N396" s="50">
        <v>1986.0</v>
      </c>
      <c r="O396" s="50">
        <v>1820.0</v>
      </c>
      <c r="P396" s="50" t="s">
        <v>86</v>
      </c>
      <c r="Q396" s="56" t="s">
        <v>1892</v>
      </c>
      <c r="R396" s="53" t="s">
        <v>1893</v>
      </c>
    </row>
    <row r="397">
      <c r="A397" s="54" t="s">
        <v>1894</v>
      </c>
      <c r="B397" s="50" t="s">
        <v>527</v>
      </c>
      <c r="C397" s="51" t="s">
        <v>1895</v>
      </c>
      <c r="D397" s="50" t="s">
        <v>1896</v>
      </c>
      <c r="E397" s="52">
        <v>44543.392812499995</v>
      </c>
      <c r="F397" s="50"/>
      <c r="G397" s="50"/>
      <c r="H397" s="50"/>
      <c r="I397" s="50"/>
      <c r="J397" s="50" t="s">
        <v>526</v>
      </c>
      <c r="K397" s="50"/>
      <c r="L397" s="53" t="s">
        <v>84</v>
      </c>
      <c r="M397" s="55" t="s">
        <v>954</v>
      </c>
      <c r="N397" s="50">
        <v>1904.0</v>
      </c>
      <c r="O397" s="50">
        <v>1893.0</v>
      </c>
      <c r="P397" s="50" t="s">
        <v>86</v>
      </c>
      <c r="Q397" s="56" t="s">
        <v>1897</v>
      </c>
      <c r="R397" s="53" t="s">
        <v>1898</v>
      </c>
    </row>
    <row r="398">
      <c r="A398" s="54" t="s">
        <v>1899</v>
      </c>
      <c r="B398" s="50" t="s">
        <v>169</v>
      </c>
      <c r="C398" s="51" t="s">
        <v>1900</v>
      </c>
      <c r="D398" s="50" t="s">
        <v>1901</v>
      </c>
      <c r="E398" s="52">
        <v>44542.89203703703</v>
      </c>
      <c r="F398" s="50"/>
      <c r="G398" s="50"/>
      <c r="H398" s="50"/>
      <c r="I398" s="50"/>
      <c r="J398" s="50" t="s">
        <v>171</v>
      </c>
      <c r="K398" s="50"/>
      <c r="L398" s="53" t="s">
        <v>196</v>
      </c>
      <c r="M398" s="55" t="s">
        <v>172</v>
      </c>
      <c r="N398" s="50">
        <v>6229.0</v>
      </c>
      <c r="O398" s="50">
        <v>6159.0</v>
      </c>
      <c r="P398" s="50" t="s">
        <v>173</v>
      </c>
      <c r="Q398" s="56" t="s">
        <v>1902</v>
      </c>
      <c r="R398" s="53" t="s">
        <v>1903</v>
      </c>
    </row>
    <row r="399">
      <c r="A399" s="54" t="s">
        <v>1904</v>
      </c>
      <c r="B399" s="50" t="s">
        <v>1069</v>
      </c>
      <c r="C399" s="51" t="s">
        <v>1900</v>
      </c>
      <c r="D399" s="50" t="s">
        <v>1905</v>
      </c>
      <c r="E399" s="52">
        <v>44542.76041666667</v>
      </c>
      <c r="F399" s="50"/>
      <c r="G399" s="50"/>
      <c r="H399" s="50"/>
      <c r="I399" s="50"/>
      <c r="J399" s="50" t="s">
        <v>1072</v>
      </c>
      <c r="K399" s="50"/>
      <c r="L399" s="53" t="s">
        <v>66</v>
      </c>
      <c r="M399" s="55" t="s">
        <v>1073</v>
      </c>
      <c r="N399" s="50">
        <v>8974.0</v>
      </c>
      <c r="O399" s="50">
        <v>5437.0</v>
      </c>
      <c r="P399" s="50" t="s">
        <v>1074</v>
      </c>
      <c r="Q399" s="56" t="s">
        <v>1906</v>
      </c>
      <c r="R399" s="53" t="s">
        <v>1903</v>
      </c>
    </row>
    <row r="400">
      <c r="A400" s="54" t="s">
        <v>1907</v>
      </c>
      <c r="B400" s="50" t="s">
        <v>1908</v>
      </c>
      <c r="C400" s="51" t="s">
        <v>1909</v>
      </c>
      <c r="D400" s="50" t="s">
        <v>1910</v>
      </c>
      <c r="E400" s="52">
        <v>44542.58689814815</v>
      </c>
      <c r="F400" s="50"/>
      <c r="G400" s="50"/>
      <c r="H400" s="50"/>
      <c r="I400" s="50"/>
      <c r="J400" s="50" t="s">
        <v>1911</v>
      </c>
      <c r="K400" s="50"/>
      <c r="L400" s="53" t="s">
        <v>84</v>
      </c>
      <c r="M400" s="55" t="s">
        <v>1912</v>
      </c>
      <c r="N400" s="50">
        <v>1532.0</v>
      </c>
      <c r="O400" s="50">
        <v>998.0</v>
      </c>
      <c r="P400" s="50" t="s">
        <v>86</v>
      </c>
      <c r="Q400" s="56" t="s">
        <v>1913</v>
      </c>
      <c r="R400" s="53" t="s">
        <v>1914</v>
      </c>
    </row>
    <row r="401">
      <c r="A401" s="54" t="s">
        <v>1915</v>
      </c>
      <c r="B401" s="50" t="s">
        <v>1916</v>
      </c>
      <c r="C401" s="51" t="s">
        <v>1900</v>
      </c>
      <c r="D401" s="50" t="s">
        <v>1917</v>
      </c>
      <c r="E401" s="52">
        <v>44542.57870370371</v>
      </c>
      <c r="F401" s="50"/>
      <c r="G401" s="50"/>
      <c r="H401" s="50"/>
      <c r="I401" s="50"/>
      <c r="J401" s="50" t="s">
        <v>1918</v>
      </c>
      <c r="K401" s="50"/>
      <c r="L401" s="53" t="s">
        <v>66</v>
      </c>
      <c r="M401" s="55" t="s">
        <v>1919</v>
      </c>
      <c r="N401" s="50">
        <v>3108.0</v>
      </c>
      <c r="O401" s="50">
        <v>3007.0</v>
      </c>
      <c r="P401" s="50" t="s">
        <v>1920</v>
      </c>
      <c r="Q401" s="56" t="s">
        <v>1921</v>
      </c>
      <c r="R401" s="53" t="s">
        <v>1903</v>
      </c>
    </row>
    <row r="402">
      <c r="A402" s="54" t="s">
        <v>1922</v>
      </c>
      <c r="B402" s="50" t="s">
        <v>372</v>
      </c>
      <c r="C402" s="51" t="s">
        <v>1900</v>
      </c>
      <c r="D402" s="50" t="s">
        <v>1923</v>
      </c>
      <c r="E402" s="52">
        <v>44542.561261574076</v>
      </c>
      <c r="F402" s="50"/>
      <c r="G402" s="50"/>
      <c r="H402" s="50"/>
      <c r="I402" s="50"/>
      <c r="J402" s="50" t="s">
        <v>375</v>
      </c>
      <c r="K402" s="50"/>
      <c r="L402" s="53" t="s">
        <v>84</v>
      </c>
      <c r="M402" s="55" t="s">
        <v>377</v>
      </c>
      <c r="N402" s="50">
        <v>2950.0</v>
      </c>
      <c r="O402" s="50">
        <v>2344.0</v>
      </c>
      <c r="P402" s="50" t="s">
        <v>378</v>
      </c>
      <c r="Q402" s="56" t="s">
        <v>1924</v>
      </c>
      <c r="R402" s="53" t="s">
        <v>1903</v>
      </c>
    </row>
    <row r="403">
      <c r="A403" s="54" t="s">
        <v>1925</v>
      </c>
      <c r="B403" s="50" t="s">
        <v>372</v>
      </c>
      <c r="C403" s="51" t="s">
        <v>1926</v>
      </c>
      <c r="D403" s="50" t="s">
        <v>1927</v>
      </c>
      <c r="E403" s="52">
        <v>44542.56111111111</v>
      </c>
      <c r="F403" s="50"/>
      <c r="G403" s="50"/>
      <c r="H403" s="50"/>
      <c r="I403" s="50"/>
      <c r="J403" s="50" t="s">
        <v>375</v>
      </c>
      <c r="K403" s="50"/>
      <c r="L403" s="53" t="s">
        <v>84</v>
      </c>
      <c r="M403" s="55" t="s">
        <v>377</v>
      </c>
      <c r="N403" s="50">
        <v>2950.0</v>
      </c>
      <c r="O403" s="50">
        <v>2344.0</v>
      </c>
      <c r="P403" s="50" t="s">
        <v>378</v>
      </c>
      <c r="Q403" s="56" t="s">
        <v>1928</v>
      </c>
      <c r="R403" s="53" t="s">
        <v>1929</v>
      </c>
    </row>
    <row r="404">
      <c r="A404" s="54" t="s">
        <v>1930</v>
      </c>
      <c r="B404" s="50" t="s">
        <v>1006</v>
      </c>
      <c r="C404" s="51" t="s">
        <v>1931</v>
      </c>
      <c r="D404" s="50" t="s">
        <v>1932</v>
      </c>
      <c r="E404" s="52">
        <v>44542.54105324074</v>
      </c>
      <c r="F404" s="50"/>
      <c r="G404" s="50"/>
      <c r="H404" s="50"/>
      <c r="I404" s="50"/>
      <c r="J404" s="50" t="s">
        <v>1009</v>
      </c>
      <c r="K404" s="50"/>
      <c r="L404" s="53" t="s">
        <v>56</v>
      </c>
      <c r="M404" s="55" t="s">
        <v>1010</v>
      </c>
      <c r="N404" s="50">
        <v>113.0</v>
      </c>
      <c r="O404" s="50">
        <v>274.0</v>
      </c>
      <c r="P404" s="50" t="s">
        <v>1011</v>
      </c>
      <c r="Q404" s="56" t="s">
        <v>1933</v>
      </c>
      <c r="R404" s="53" t="s">
        <v>1934</v>
      </c>
    </row>
    <row r="405">
      <c r="A405" s="54" t="s">
        <v>1935</v>
      </c>
      <c r="B405" s="50" t="s">
        <v>1936</v>
      </c>
      <c r="C405" s="51" t="s">
        <v>1900</v>
      </c>
      <c r="D405" s="50" t="s">
        <v>1937</v>
      </c>
      <c r="E405" s="52">
        <v>44542.532071759255</v>
      </c>
      <c r="F405" s="50"/>
      <c r="G405" s="50"/>
      <c r="H405" s="50"/>
      <c r="I405" s="50"/>
      <c r="J405" s="50" t="s">
        <v>1938</v>
      </c>
      <c r="K405" s="50"/>
      <c r="L405" s="53" t="s">
        <v>84</v>
      </c>
      <c r="M405" s="55" t="s">
        <v>1939</v>
      </c>
      <c r="N405" s="50">
        <v>5022.0</v>
      </c>
      <c r="O405" s="50">
        <v>2037.0</v>
      </c>
      <c r="P405" s="50" t="s">
        <v>1940</v>
      </c>
      <c r="Q405" s="56" t="s">
        <v>1941</v>
      </c>
      <c r="R405" s="53" t="s">
        <v>1903</v>
      </c>
    </row>
    <row r="406">
      <c r="A406" s="54" t="s">
        <v>1942</v>
      </c>
      <c r="B406" s="50" t="s">
        <v>1796</v>
      </c>
      <c r="C406" s="51" t="s">
        <v>1900</v>
      </c>
      <c r="D406" s="50" t="s">
        <v>1943</v>
      </c>
      <c r="E406" s="52">
        <v>44542.46582175926</v>
      </c>
      <c r="F406" s="50"/>
      <c r="G406" s="50"/>
      <c r="H406" s="50"/>
      <c r="I406" s="50"/>
      <c r="J406" s="50" t="s">
        <v>1798</v>
      </c>
      <c r="K406" s="50"/>
      <c r="L406" s="53" t="s">
        <v>66</v>
      </c>
      <c r="M406" s="55" t="s">
        <v>1799</v>
      </c>
      <c r="N406" s="50">
        <v>4881.0</v>
      </c>
      <c r="O406" s="50">
        <v>5300.0</v>
      </c>
      <c r="P406" s="50" t="s">
        <v>1800</v>
      </c>
      <c r="Q406" s="56" t="s">
        <v>1944</v>
      </c>
      <c r="R406" s="53" t="s">
        <v>1903</v>
      </c>
    </row>
    <row r="407">
      <c r="A407" s="54" t="s">
        <v>1945</v>
      </c>
      <c r="B407" s="50" t="s">
        <v>1946</v>
      </c>
      <c r="C407" s="51" t="s">
        <v>1947</v>
      </c>
      <c r="D407" s="50" t="s">
        <v>1948</v>
      </c>
      <c r="E407" s="52">
        <v>44542.448854166665</v>
      </c>
      <c r="F407" s="50"/>
      <c r="G407" s="50"/>
      <c r="H407" s="50"/>
      <c r="I407" s="50"/>
      <c r="J407" s="50" t="s">
        <v>1949</v>
      </c>
      <c r="K407" s="50"/>
      <c r="L407" s="53" t="s">
        <v>84</v>
      </c>
      <c r="M407" s="55" t="s">
        <v>1950</v>
      </c>
      <c r="N407" s="50">
        <v>1551.0</v>
      </c>
      <c r="O407" s="50">
        <v>1144.0</v>
      </c>
      <c r="P407" s="50"/>
      <c r="Q407" s="56" t="s">
        <v>1951</v>
      </c>
      <c r="R407" s="53" t="s">
        <v>1952</v>
      </c>
    </row>
    <row r="408">
      <c r="A408" s="54" t="s">
        <v>1953</v>
      </c>
      <c r="B408" s="50" t="s">
        <v>77</v>
      </c>
      <c r="C408" s="51" t="s">
        <v>1900</v>
      </c>
      <c r="D408" s="50" t="s">
        <v>1954</v>
      </c>
      <c r="E408" s="52">
        <v>44542.40560185185</v>
      </c>
      <c r="F408" s="50"/>
      <c r="G408" s="50"/>
      <c r="H408" s="50"/>
      <c r="I408" s="50"/>
      <c r="J408" s="50" t="s">
        <v>82</v>
      </c>
      <c r="K408" s="50"/>
      <c r="L408" s="53" t="s">
        <v>56</v>
      </c>
      <c r="M408" s="55" t="s">
        <v>85</v>
      </c>
      <c r="N408" s="50">
        <v>1986.0</v>
      </c>
      <c r="O408" s="50">
        <v>1820.0</v>
      </c>
      <c r="P408" s="50" t="s">
        <v>86</v>
      </c>
      <c r="Q408" s="56" t="s">
        <v>1955</v>
      </c>
      <c r="R408" s="53" t="s">
        <v>1903</v>
      </c>
    </row>
    <row r="409">
      <c r="A409" s="54" t="s">
        <v>1956</v>
      </c>
      <c r="B409" s="50" t="s">
        <v>152</v>
      </c>
      <c r="C409" s="51" t="s">
        <v>1900</v>
      </c>
      <c r="D409" s="50" t="s">
        <v>1957</v>
      </c>
      <c r="E409" s="52">
        <v>44542.405011574076</v>
      </c>
      <c r="F409" s="50"/>
      <c r="G409" s="50"/>
      <c r="H409" s="50"/>
      <c r="I409" s="50"/>
      <c r="J409" s="50" t="s">
        <v>155</v>
      </c>
      <c r="K409" s="50"/>
      <c r="L409" s="53" t="s">
        <v>56</v>
      </c>
      <c r="M409" s="55" t="s">
        <v>157</v>
      </c>
      <c r="N409" s="50">
        <v>2760.0</v>
      </c>
      <c r="O409" s="50">
        <v>2482.0</v>
      </c>
      <c r="P409" s="50"/>
      <c r="Q409" s="56" t="s">
        <v>1958</v>
      </c>
      <c r="R409" s="53" t="s">
        <v>1903</v>
      </c>
    </row>
    <row r="410">
      <c r="A410" s="54" t="s">
        <v>1959</v>
      </c>
      <c r="B410" s="50" t="s">
        <v>199</v>
      </c>
      <c r="C410" s="51" t="s">
        <v>1900</v>
      </c>
      <c r="D410" s="50" t="s">
        <v>1960</v>
      </c>
      <c r="E410" s="52">
        <v>44542.34731481482</v>
      </c>
      <c r="F410" s="50"/>
      <c r="G410" s="50"/>
      <c r="H410" s="50"/>
      <c r="I410" s="50"/>
      <c r="J410" s="50" t="s">
        <v>201</v>
      </c>
      <c r="K410" s="50"/>
      <c r="L410" s="53" t="s">
        <v>66</v>
      </c>
      <c r="M410" s="55" t="s">
        <v>202</v>
      </c>
      <c r="N410" s="50">
        <v>12776.0</v>
      </c>
      <c r="O410" s="50">
        <v>11010.0</v>
      </c>
      <c r="P410" s="50" t="s">
        <v>203</v>
      </c>
      <c r="Q410" s="56" t="s">
        <v>1961</v>
      </c>
      <c r="R410" s="53" t="s">
        <v>1903</v>
      </c>
    </row>
    <row r="411">
      <c r="A411" s="54" t="s">
        <v>1962</v>
      </c>
      <c r="B411" s="50" t="s">
        <v>62</v>
      </c>
      <c r="C411" s="51" t="s">
        <v>1963</v>
      </c>
      <c r="D411" s="50" t="s">
        <v>1964</v>
      </c>
      <c r="E411" s="52">
        <v>44542.34684027778</v>
      </c>
      <c r="F411" s="50"/>
      <c r="G411" s="50"/>
      <c r="H411" s="50"/>
      <c r="I411" s="50"/>
      <c r="J411" s="50" t="s">
        <v>65</v>
      </c>
      <c r="K411" s="50"/>
      <c r="L411" s="53" t="s">
        <v>84</v>
      </c>
      <c r="M411" s="55" t="s">
        <v>67</v>
      </c>
      <c r="N411" s="50">
        <v>4063.0</v>
      </c>
      <c r="O411" s="50">
        <v>3244.0</v>
      </c>
      <c r="P411" s="50" t="s">
        <v>68</v>
      </c>
      <c r="Q411" s="56" t="s">
        <v>1965</v>
      </c>
      <c r="R411" s="53" t="s">
        <v>1966</v>
      </c>
    </row>
    <row r="412">
      <c r="A412" s="54" t="s">
        <v>1967</v>
      </c>
      <c r="B412" s="50" t="s">
        <v>433</v>
      </c>
      <c r="C412" s="51" t="s">
        <v>1968</v>
      </c>
      <c r="D412" s="50" t="s">
        <v>1969</v>
      </c>
      <c r="E412" s="52">
        <v>44538.850810185184</v>
      </c>
      <c r="F412" s="50"/>
      <c r="G412" s="50"/>
      <c r="H412" s="50"/>
      <c r="I412" s="50"/>
      <c r="J412" s="50" t="s">
        <v>435</v>
      </c>
      <c r="K412" s="50"/>
      <c r="L412" s="53" t="s">
        <v>66</v>
      </c>
      <c r="M412" s="55" t="s">
        <v>436</v>
      </c>
      <c r="N412" s="50">
        <v>546.0</v>
      </c>
      <c r="O412" s="50">
        <v>1780.0</v>
      </c>
      <c r="P412" s="50" t="s">
        <v>437</v>
      </c>
      <c r="Q412" s="56" t="s">
        <v>1970</v>
      </c>
      <c r="R412" s="53" t="s">
        <v>1971</v>
      </c>
    </row>
    <row r="413">
      <c r="A413" s="54" t="s">
        <v>1972</v>
      </c>
      <c r="B413" s="50" t="s">
        <v>152</v>
      </c>
      <c r="C413" s="51" t="s">
        <v>1973</v>
      </c>
      <c r="D413" s="50" t="s">
        <v>1974</v>
      </c>
      <c r="E413" s="52">
        <v>44538.850543981476</v>
      </c>
      <c r="F413" s="50"/>
      <c r="G413" s="50"/>
      <c r="H413" s="50" t="s">
        <v>399</v>
      </c>
      <c r="I413" s="50" t="s">
        <v>397</v>
      </c>
      <c r="J413" s="50" t="s">
        <v>155</v>
      </c>
      <c r="K413" s="50" t="s">
        <v>1975</v>
      </c>
      <c r="L413" s="53" t="s">
        <v>56</v>
      </c>
      <c r="M413" s="55" t="s">
        <v>157</v>
      </c>
      <c r="N413" s="50">
        <v>2760.0</v>
      </c>
      <c r="O413" s="50">
        <v>2482.0</v>
      </c>
      <c r="P413" s="50"/>
      <c r="Q413" s="56" t="s">
        <v>1976</v>
      </c>
      <c r="R413" s="53" t="s">
        <v>1977</v>
      </c>
    </row>
    <row r="414">
      <c r="A414" s="54" t="s">
        <v>1978</v>
      </c>
      <c r="B414" s="50" t="s">
        <v>495</v>
      </c>
      <c r="C414" s="51" t="s">
        <v>1979</v>
      </c>
      <c r="D414" s="50" t="s">
        <v>1980</v>
      </c>
      <c r="E414" s="52">
        <v>44538.78747685185</v>
      </c>
      <c r="F414" s="50"/>
      <c r="G414" s="50"/>
      <c r="H414" s="50"/>
      <c r="I414" s="50"/>
      <c r="J414" s="50" t="s">
        <v>498</v>
      </c>
      <c r="K414" s="50"/>
      <c r="L414" s="53" t="s">
        <v>56</v>
      </c>
      <c r="M414" s="55" t="s">
        <v>500</v>
      </c>
      <c r="N414" s="50">
        <v>8575.0</v>
      </c>
      <c r="O414" s="50">
        <v>8713.0</v>
      </c>
      <c r="P414" s="50" t="s">
        <v>501</v>
      </c>
      <c r="Q414" s="56" t="s">
        <v>1981</v>
      </c>
      <c r="R414" s="53" t="s">
        <v>1982</v>
      </c>
    </row>
    <row r="415">
      <c r="A415" s="54" t="s">
        <v>1983</v>
      </c>
      <c r="B415" s="50" t="s">
        <v>372</v>
      </c>
      <c r="C415" s="51" t="s">
        <v>1979</v>
      </c>
      <c r="D415" s="50" t="s">
        <v>1984</v>
      </c>
      <c r="E415" s="52">
        <v>44538.74576388889</v>
      </c>
      <c r="F415" s="50"/>
      <c r="G415" s="50"/>
      <c r="H415" s="50"/>
      <c r="I415" s="50"/>
      <c r="J415" s="50" t="s">
        <v>375</v>
      </c>
      <c r="K415" s="50"/>
      <c r="L415" s="53" t="s">
        <v>56</v>
      </c>
      <c r="M415" s="55" t="s">
        <v>377</v>
      </c>
      <c r="N415" s="50">
        <v>2950.0</v>
      </c>
      <c r="O415" s="50">
        <v>2344.0</v>
      </c>
      <c r="P415" s="50" t="s">
        <v>378</v>
      </c>
      <c r="Q415" s="56" t="s">
        <v>1985</v>
      </c>
      <c r="R415" s="53" t="s">
        <v>1982</v>
      </c>
    </row>
    <row r="416">
      <c r="A416" s="54" t="s">
        <v>1986</v>
      </c>
      <c r="B416" s="50" t="s">
        <v>77</v>
      </c>
      <c r="C416" s="51" t="s">
        <v>1987</v>
      </c>
      <c r="D416" s="50" t="s">
        <v>1988</v>
      </c>
      <c r="E416" s="52">
        <v>44538.598773148144</v>
      </c>
      <c r="F416" s="50"/>
      <c r="G416" s="50"/>
      <c r="H416" s="50"/>
      <c r="I416" s="50"/>
      <c r="J416" s="50" t="s">
        <v>82</v>
      </c>
      <c r="K416" s="50"/>
      <c r="L416" s="53" t="s">
        <v>84</v>
      </c>
      <c r="M416" s="55" t="s">
        <v>85</v>
      </c>
      <c r="N416" s="50">
        <v>1986.0</v>
      </c>
      <c r="O416" s="50">
        <v>1820.0</v>
      </c>
      <c r="P416" s="50" t="s">
        <v>86</v>
      </c>
      <c r="Q416" s="56" t="s">
        <v>1989</v>
      </c>
      <c r="R416" s="53" t="s">
        <v>1990</v>
      </c>
    </row>
    <row r="417">
      <c r="A417" s="54" t="s">
        <v>1991</v>
      </c>
      <c r="B417" s="50" t="s">
        <v>152</v>
      </c>
      <c r="C417" s="51" t="s">
        <v>1992</v>
      </c>
      <c r="D417" s="50" t="s">
        <v>1993</v>
      </c>
      <c r="E417" s="52">
        <v>44538.566296296296</v>
      </c>
      <c r="F417" s="50"/>
      <c r="G417" s="50"/>
      <c r="H417" s="50"/>
      <c r="I417" s="50"/>
      <c r="J417" s="50" t="s">
        <v>155</v>
      </c>
      <c r="K417" s="50"/>
      <c r="L417" s="53" t="s">
        <v>84</v>
      </c>
      <c r="M417" s="55" t="s">
        <v>157</v>
      </c>
      <c r="N417" s="50">
        <v>2760.0</v>
      </c>
      <c r="O417" s="50">
        <v>2482.0</v>
      </c>
      <c r="P417" s="50"/>
      <c r="Q417" s="56" t="s">
        <v>1994</v>
      </c>
      <c r="R417" s="53" t="s">
        <v>1995</v>
      </c>
    </row>
    <row r="418">
      <c r="A418" s="54" t="s">
        <v>1996</v>
      </c>
      <c r="B418" s="50" t="s">
        <v>288</v>
      </c>
      <c r="C418" s="51" t="s">
        <v>1997</v>
      </c>
      <c r="D418" s="50" t="s">
        <v>1998</v>
      </c>
      <c r="E418" s="52">
        <v>44538.53402777778</v>
      </c>
      <c r="F418" s="50"/>
      <c r="G418" s="50"/>
      <c r="H418" s="50"/>
      <c r="I418" s="50"/>
      <c r="J418" s="50" t="s">
        <v>291</v>
      </c>
      <c r="K418" s="50"/>
      <c r="L418" s="53" t="s">
        <v>66</v>
      </c>
      <c r="M418" s="55" t="s">
        <v>292</v>
      </c>
      <c r="N418" s="50">
        <v>1791.0</v>
      </c>
      <c r="O418" s="50">
        <v>1136.0</v>
      </c>
      <c r="P418" s="50" t="s">
        <v>293</v>
      </c>
      <c r="Q418" s="56" t="s">
        <v>1999</v>
      </c>
      <c r="R418" s="53" t="s">
        <v>2000</v>
      </c>
    </row>
    <row r="419">
      <c r="A419" s="54" t="s">
        <v>2001</v>
      </c>
      <c r="B419" s="50" t="s">
        <v>152</v>
      </c>
      <c r="C419" s="51" t="s">
        <v>2002</v>
      </c>
      <c r="D419" s="50" t="s">
        <v>2003</v>
      </c>
      <c r="E419" s="52">
        <v>44536.48648148148</v>
      </c>
      <c r="F419" s="50"/>
      <c r="G419" s="50"/>
      <c r="H419" s="50"/>
      <c r="I419" s="50"/>
      <c r="J419" s="50" t="s">
        <v>155</v>
      </c>
      <c r="K419" s="50"/>
      <c r="L419" s="53" t="s">
        <v>84</v>
      </c>
      <c r="M419" s="55" t="s">
        <v>157</v>
      </c>
      <c r="N419" s="50">
        <v>2760.0</v>
      </c>
      <c r="O419" s="50">
        <v>2482.0</v>
      </c>
      <c r="P419" s="50"/>
      <c r="Q419" s="56" t="s">
        <v>2004</v>
      </c>
      <c r="R419" s="53" t="s">
        <v>2005</v>
      </c>
    </row>
    <row r="420">
      <c r="A420" s="54" t="s">
        <v>2001</v>
      </c>
      <c r="B420" s="50" t="s">
        <v>152</v>
      </c>
      <c r="C420" s="51" t="s">
        <v>2002</v>
      </c>
      <c r="D420" s="50" t="s">
        <v>2003</v>
      </c>
      <c r="E420" s="52">
        <v>44536.48648148148</v>
      </c>
      <c r="F420" s="50"/>
      <c r="G420" s="50"/>
      <c r="H420" s="50"/>
      <c r="I420" s="50"/>
      <c r="J420" s="50" t="s">
        <v>155</v>
      </c>
      <c r="K420" s="50"/>
      <c r="L420" s="53" t="s">
        <v>84</v>
      </c>
      <c r="M420" s="55" t="s">
        <v>157</v>
      </c>
      <c r="N420" s="50">
        <v>2760.0</v>
      </c>
      <c r="O420" s="50">
        <v>2482.0</v>
      </c>
      <c r="P420" s="50"/>
      <c r="Q420" s="56" t="s">
        <v>2004</v>
      </c>
      <c r="R420" s="53" t="s">
        <v>2005</v>
      </c>
    </row>
    <row r="421">
      <c r="A421" s="57"/>
      <c r="B421" s="58"/>
      <c r="C421" s="59"/>
      <c r="D421" s="58"/>
      <c r="E421" s="60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61"/>
      <c r="Q421" s="61"/>
      <c r="R421" s="58"/>
    </row>
  </sheetData>
  <hyperlinks>
    <hyperlink r:id="rId1" ref="M2"/>
    <hyperlink r:id="rId2" ref="Q2"/>
    <hyperlink r:id="rId3" ref="M3"/>
    <hyperlink r:id="rId4" ref="Q3"/>
    <hyperlink r:id="rId5" ref="M4"/>
    <hyperlink r:id="rId6" ref="Q4"/>
    <hyperlink r:id="rId7" ref="M5"/>
    <hyperlink r:id="rId8" ref="Q5"/>
    <hyperlink r:id="rId9" ref="M6"/>
    <hyperlink r:id="rId10" ref="Q6"/>
    <hyperlink r:id="rId11" ref="M7"/>
    <hyperlink r:id="rId12" ref="Q7"/>
    <hyperlink r:id="rId13" ref="M8"/>
    <hyperlink r:id="rId14" ref="Q8"/>
    <hyperlink r:id="rId15" ref="M9"/>
    <hyperlink r:id="rId16" ref="Q9"/>
    <hyperlink r:id="rId17" ref="M10"/>
    <hyperlink r:id="rId18" ref="Q10"/>
    <hyperlink r:id="rId19" ref="M11"/>
    <hyperlink r:id="rId20" ref="Q11"/>
    <hyperlink r:id="rId21" ref="M12"/>
    <hyperlink r:id="rId22" ref="Q12"/>
    <hyperlink r:id="rId23" ref="M13"/>
    <hyperlink r:id="rId24" ref="Q13"/>
    <hyperlink r:id="rId25" ref="M14"/>
    <hyperlink r:id="rId26" ref="Q14"/>
    <hyperlink r:id="rId27" ref="M15"/>
    <hyperlink r:id="rId28" ref="Q15"/>
    <hyperlink r:id="rId29" ref="M16"/>
    <hyperlink r:id="rId30" ref="Q16"/>
    <hyperlink r:id="rId31" ref="M17"/>
    <hyperlink r:id="rId32" ref="Q17"/>
    <hyperlink r:id="rId33" ref="M18"/>
    <hyperlink r:id="rId34" ref="Q18"/>
    <hyperlink r:id="rId35" ref="M19"/>
    <hyperlink r:id="rId36" ref="Q19"/>
    <hyperlink r:id="rId37" ref="M20"/>
    <hyperlink r:id="rId38" ref="Q20"/>
    <hyperlink r:id="rId39" ref="M21"/>
    <hyperlink r:id="rId40" ref="Q21"/>
    <hyperlink r:id="rId41" ref="M22"/>
    <hyperlink r:id="rId42" ref="Q22"/>
    <hyperlink r:id="rId43" ref="M23"/>
    <hyperlink r:id="rId44" ref="Q23"/>
    <hyperlink r:id="rId45" ref="M24"/>
    <hyperlink r:id="rId46" ref="Q24"/>
    <hyperlink r:id="rId47" ref="M25"/>
    <hyperlink r:id="rId48" ref="Q25"/>
    <hyperlink r:id="rId49" ref="M26"/>
    <hyperlink r:id="rId50" ref="Q26"/>
    <hyperlink r:id="rId51" ref="M27"/>
    <hyperlink r:id="rId52" ref="Q27"/>
    <hyperlink r:id="rId53" ref="M28"/>
    <hyperlink r:id="rId54" ref="Q28"/>
    <hyperlink r:id="rId55" ref="M29"/>
    <hyperlink r:id="rId56" ref="Q29"/>
    <hyperlink r:id="rId57" ref="M30"/>
    <hyperlink r:id="rId58" ref="Q30"/>
    <hyperlink r:id="rId59" ref="M31"/>
    <hyperlink r:id="rId60" ref="Q31"/>
    <hyperlink r:id="rId61" ref="M32"/>
    <hyperlink r:id="rId62" ref="Q32"/>
    <hyperlink r:id="rId63" ref="M33"/>
    <hyperlink r:id="rId64" ref="Q33"/>
    <hyperlink r:id="rId65" ref="M34"/>
    <hyperlink r:id="rId66" ref="Q34"/>
    <hyperlink r:id="rId67" ref="M35"/>
    <hyperlink r:id="rId68" ref="Q35"/>
    <hyperlink r:id="rId69" ref="M36"/>
    <hyperlink r:id="rId70" ref="Q36"/>
    <hyperlink r:id="rId71" ref="M37"/>
    <hyperlink r:id="rId72" ref="Q37"/>
    <hyperlink r:id="rId73" ref="M38"/>
    <hyperlink r:id="rId74" ref="Q38"/>
    <hyperlink r:id="rId75" ref="M39"/>
    <hyperlink r:id="rId76" ref="Q39"/>
    <hyperlink r:id="rId77" ref="M40"/>
    <hyperlink r:id="rId78" ref="Q40"/>
    <hyperlink r:id="rId79" ref="M41"/>
    <hyperlink r:id="rId80" ref="Q41"/>
    <hyperlink r:id="rId81" ref="M42"/>
    <hyperlink r:id="rId82" ref="Q42"/>
    <hyperlink r:id="rId83" ref="M43"/>
    <hyperlink r:id="rId84" ref="Q43"/>
    <hyperlink r:id="rId85" ref="M44"/>
    <hyperlink r:id="rId86" ref="Q44"/>
    <hyperlink r:id="rId87" ref="M45"/>
    <hyperlink r:id="rId88" ref="Q45"/>
    <hyperlink r:id="rId89" ref="M46"/>
    <hyperlink r:id="rId90" ref="Q46"/>
    <hyperlink r:id="rId91" ref="M47"/>
    <hyperlink r:id="rId92" ref="Q47"/>
    <hyperlink r:id="rId93" ref="M48"/>
    <hyperlink r:id="rId94" ref="Q48"/>
    <hyperlink r:id="rId95" ref="M49"/>
    <hyperlink r:id="rId96" ref="Q49"/>
    <hyperlink r:id="rId97" ref="M50"/>
    <hyperlink r:id="rId98" ref="Q50"/>
    <hyperlink r:id="rId99" ref="M51"/>
    <hyperlink r:id="rId100" ref="Q51"/>
    <hyperlink r:id="rId101" ref="M52"/>
    <hyperlink r:id="rId102" ref="Q52"/>
    <hyperlink r:id="rId103" ref="M53"/>
    <hyperlink r:id="rId104" ref="Q53"/>
    <hyperlink r:id="rId105" ref="M54"/>
    <hyperlink r:id="rId106" ref="Q54"/>
    <hyperlink r:id="rId107" ref="M55"/>
    <hyperlink r:id="rId108" ref="Q55"/>
    <hyperlink r:id="rId109" ref="M56"/>
    <hyperlink r:id="rId110" ref="Q56"/>
    <hyperlink r:id="rId111" ref="M57"/>
    <hyperlink r:id="rId112" ref="Q57"/>
    <hyperlink r:id="rId113" ref="M58"/>
    <hyperlink r:id="rId114" ref="Q58"/>
    <hyperlink r:id="rId115" ref="M59"/>
    <hyperlink r:id="rId116" ref="Q59"/>
    <hyperlink r:id="rId117" ref="M60"/>
    <hyperlink r:id="rId118" ref="Q60"/>
    <hyperlink r:id="rId119" ref="M61"/>
    <hyperlink r:id="rId120" ref="Q61"/>
    <hyperlink r:id="rId121" ref="M62"/>
    <hyperlink r:id="rId122" ref="Q62"/>
    <hyperlink r:id="rId123" ref="M63"/>
    <hyperlink r:id="rId124" ref="Q63"/>
    <hyperlink r:id="rId125" ref="M64"/>
    <hyperlink r:id="rId126" ref="Q64"/>
    <hyperlink r:id="rId127" ref="M65"/>
    <hyperlink r:id="rId128" ref="Q65"/>
    <hyperlink r:id="rId129" ref="M66"/>
    <hyperlink r:id="rId130" ref="Q66"/>
    <hyperlink r:id="rId131" ref="M67"/>
    <hyperlink r:id="rId132" ref="Q67"/>
    <hyperlink r:id="rId133" ref="M68"/>
    <hyperlink r:id="rId134" ref="Q68"/>
    <hyperlink r:id="rId135" ref="M69"/>
    <hyperlink r:id="rId136" ref="Q69"/>
    <hyperlink r:id="rId137" ref="M70"/>
    <hyperlink r:id="rId138" ref="Q70"/>
    <hyperlink r:id="rId139" ref="M71"/>
    <hyperlink r:id="rId140" ref="Q71"/>
    <hyperlink r:id="rId141" ref="M72"/>
    <hyperlink r:id="rId142" ref="Q72"/>
    <hyperlink r:id="rId143" ref="M73"/>
    <hyperlink r:id="rId144" ref="Q73"/>
    <hyperlink r:id="rId145" ref="M74"/>
    <hyperlink r:id="rId146" ref="Q74"/>
    <hyperlink r:id="rId147" ref="M75"/>
    <hyperlink r:id="rId148" ref="Q75"/>
    <hyperlink r:id="rId149" ref="M76"/>
    <hyperlink r:id="rId150" ref="Q76"/>
    <hyperlink r:id="rId151" ref="M77"/>
    <hyperlink r:id="rId152" ref="Q77"/>
    <hyperlink r:id="rId153" ref="M78"/>
    <hyperlink r:id="rId154" ref="Q78"/>
    <hyperlink r:id="rId155" ref="M79"/>
    <hyperlink r:id="rId156" ref="Q79"/>
    <hyperlink r:id="rId157" ref="M80"/>
    <hyperlink r:id="rId158" ref="Q80"/>
    <hyperlink r:id="rId159" ref="M81"/>
    <hyperlink r:id="rId160" ref="Q81"/>
    <hyperlink r:id="rId161" ref="M82"/>
    <hyperlink r:id="rId162" ref="Q82"/>
    <hyperlink r:id="rId163" ref="M83"/>
    <hyperlink r:id="rId164" ref="Q83"/>
    <hyperlink r:id="rId165" ref="M84"/>
    <hyperlink r:id="rId166" ref="Q84"/>
    <hyperlink r:id="rId167" ref="M85"/>
    <hyperlink r:id="rId168" ref="Q85"/>
    <hyperlink r:id="rId169" ref="M86"/>
    <hyperlink r:id="rId170" ref="Q86"/>
    <hyperlink r:id="rId171" ref="M87"/>
    <hyperlink r:id="rId172" ref="Q87"/>
    <hyperlink r:id="rId173" ref="M88"/>
    <hyperlink r:id="rId174" ref="Q88"/>
    <hyperlink r:id="rId175" ref="M89"/>
    <hyperlink r:id="rId176" ref="Q89"/>
    <hyperlink r:id="rId177" ref="M90"/>
    <hyperlink r:id="rId178" ref="Q90"/>
    <hyperlink r:id="rId179" ref="M91"/>
    <hyperlink r:id="rId180" ref="Q91"/>
    <hyperlink r:id="rId181" ref="M92"/>
    <hyperlink r:id="rId182" ref="Q92"/>
    <hyperlink r:id="rId183" ref="M93"/>
    <hyperlink r:id="rId184" ref="Q93"/>
    <hyperlink r:id="rId185" ref="M94"/>
    <hyperlink r:id="rId186" ref="Q94"/>
    <hyperlink r:id="rId187" ref="M95"/>
    <hyperlink r:id="rId188" ref="Q95"/>
    <hyperlink r:id="rId189" ref="M96"/>
    <hyperlink r:id="rId190" ref="Q96"/>
    <hyperlink r:id="rId191" ref="M97"/>
    <hyperlink r:id="rId192" ref="Q97"/>
    <hyperlink r:id="rId193" ref="M98"/>
    <hyperlink r:id="rId194" ref="Q98"/>
    <hyperlink r:id="rId195" ref="M99"/>
    <hyperlink r:id="rId196" ref="Q99"/>
    <hyperlink r:id="rId197" ref="M100"/>
    <hyperlink r:id="rId198" ref="Q100"/>
    <hyperlink r:id="rId199" ref="M101"/>
    <hyperlink r:id="rId200" ref="Q101"/>
    <hyperlink r:id="rId201" ref="M102"/>
    <hyperlink r:id="rId202" ref="Q102"/>
    <hyperlink r:id="rId203" ref="M103"/>
    <hyperlink r:id="rId204" ref="Q103"/>
    <hyperlink r:id="rId205" ref="M104"/>
    <hyperlink r:id="rId206" ref="Q104"/>
    <hyperlink r:id="rId207" ref="M105"/>
    <hyperlink r:id="rId208" ref="Q105"/>
    <hyperlink r:id="rId209" ref="M106"/>
    <hyperlink r:id="rId210" ref="Q106"/>
    <hyperlink r:id="rId211" ref="M107"/>
    <hyperlink r:id="rId212" ref="Q107"/>
    <hyperlink r:id="rId213" ref="M108"/>
    <hyperlink r:id="rId214" ref="Q108"/>
    <hyperlink r:id="rId215" ref="M109"/>
    <hyperlink r:id="rId216" ref="Q109"/>
    <hyperlink r:id="rId217" ref="M110"/>
    <hyperlink r:id="rId218" ref="Q110"/>
    <hyperlink r:id="rId219" ref="M111"/>
    <hyperlink r:id="rId220" ref="Q111"/>
    <hyperlink r:id="rId221" ref="M112"/>
    <hyperlink r:id="rId222" ref="Q112"/>
    <hyperlink r:id="rId223" ref="M113"/>
    <hyperlink r:id="rId224" ref="Q113"/>
    <hyperlink r:id="rId225" ref="M114"/>
    <hyperlink r:id="rId226" ref="Q114"/>
    <hyperlink r:id="rId227" ref="M115"/>
    <hyperlink r:id="rId228" ref="Q115"/>
    <hyperlink r:id="rId229" ref="M116"/>
    <hyperlink r:id="rId230" ref="Q116"/>
    <hyperlink r:id="rId231" ref="M117"/>
    <hyperlink r:id="rId232" ref="Q117"/>
    <hyperlink r:id="rId233" ref="M118"/>
    <hyperlink r:id="rId234" ref="Q118"/>
    <hyperlink r:id="rId235" ref="M119"/>
    <hyperlink r:id="rId236" ref="Q119"/>
    <hyperlink r:id="rId237" ref="M120"/>
    <hyperlink r:id="rId238" ref="Q120"/>
    <hyperlink r:id="rId239" ref="M121"/>
    <hyperlink r:id="rId240" ref="Q121"/>
    <hyperlink r:id="rId241" ref="M122"/>
    <hyperlink r:id="rId242" ref="Q122"/>
    <hyperlink r:id="rId243" ref="M123"/>
    <hyperlink r:id="rId244" ref="Q123"/>
    <hyperlink r:id="rId245" ref="M124"/>
    <hyperlink r:id="rId246" ref="Q124"/>
    <hyperlink r:id="rId247" ref="M125"/>
    <hyperlink r:id="rId248" ref="Q125"/>
    <hyperlink r:id="rId249" ref="M126"/>
    <hyperlink r:id="rId250" ref="Q126"/>
    <hyperlink r:id="rId251" ref="M127"/>
    <hyperlink r:id="rId252" ref="Q127"/>
    <hyperlink r:id="rId253" ref="M128"/>
    <hyperlink r:id="rId254" ref="Q128"/>
    <hyperlink r:id="rId255" ref="M129"/>
    <hyperlink r:id="rId256" ref="Q129"/>
    <hyperlink r:id="rId257" ref="M130"/>
    <hyperlink r:id="rId258" ref="Q130"/>
    <hyperlink r:id="rId259" ref="M131"/>
    <hyperlink r:id="rId260" ref="Q131"/>
    <hyperlink r:id="rId261" ref="M132"/>
    <hyperlink r:id="rId262" ref="Q132"/>
    <hyperlink r:id="rId263" ref="M133"/>
    <hyperlink r:id="rId264" ref="Q133"/>
    <hyperlink r:id="rId265" ref="M134"/>
    <hyperlink r:id="rId266" ref="Q134"/>
    <hyperlink r:id="rId267" ref="M135"/>
    <hyperlink r:id="rId268" ref="Q135"/>
    <hyperlink r:id="rId269" ref="M136"/>
    <hyperlink r:id="rId270" ref="Q136"/>
    <hyperlink r:id="rId271" ref="M137"/>
    <hyperlink r:id="rId272" ref="Q137"/>
    <hyperlink r:id="rId273" ref="M138"/>
    <hyperlink r:id="rId274" ref="Q138"/>
    <hyperlink r:id="rId275" ref="M139"/>
    <hyperlink r:id="rId276" ref="Q139"/>
    <hyperlink r:id="rId277" ref="M140"/>
    <hyperlink r:id="rId278" ref="Q140"/>
    <hyperlink r:id="rId279" ref="M141"/>
    <hyperlink r:id="rId280" ref="Q141"/>
    <hyperlink r:id="rId281" ref="M142"/>
    <hyperlink r:id="rId282" ref="Q142"/>
    <hyperlink r:id="rId283" ref="M143"/>
    <hyperlink r:id="rId284" ref="Q143"/>
    <hyperlink r:id="rId285" ref="M144"/>
    <hyperlink r:id="rId286" ref="Q144"/>
    <hyperlink r:id="rId287" ref="M145"/>
    <hyperlink r:id="rId288" ref="Q145"/>
    <hyperlink r:id="rId289" ref="M146"/>
    <hyperlink r:id="rId290" ref="Q146"/>
    <hyperlink r:id="rId291" ref="M147"/>
    <hyperlink r:id="rId292" ref="Q147"/>
    <hyperlink r:id="rId293" ref="M148"/>
    <hyperlink r:id="rId294" ref="Q148"/>
    <hyperlink r:id="rId295" ref="M149"/>
    <hyperlink r:id="rId296" ref="Q149"/>
    <hyperlink r:id="rId297" ref="M150"/>
    <hyperlink r:id="rId298" ref="Q150"/>
    <hyperlink r:id="rId299" ref="M151"/>
    <hyperlink r:id="rId300" ref="Q151"/>
    <hyperlink r:id="rId301" ref="M152"/>
    <hyperlink r:id="rId302" ref="Q152"/>
    <hyperlink r:id="rId303" ref="M153"/>
    <hyperlink r:id="rId304" ref="Q153"/>
    <hyperlink r:id="rId305" ref="M154"/>
    <hyperlink r:id="rId306" ref="Q154"/>
    <hyperlink r:id="rId307" ref="M155"/>
    <hyperlink r:id="rId308" ref="Q155"/>
    <hyperlink r:id="rId309" ref="M156"/>
    <hyperlink r:id="rId310" ref="Q156"/>
    <hyperlink r:id="rId311" ref="M157"/>
    <hyperlink r:id="rId312" ref="Q157"/>
    <hyperlink r:id="rId313" ref="M158"/>
    <hyperlink r:id="rId314" ref="Q158"/>
    <hyperlink r:id="rId315" ref="M159"/>
    <hyperlink r:id="rId316" ref="Q159"/>
    <hyperlink r:id="rId317" ref="M160"/>
    <hyperlink r:id="rId318" ref="Q160"/>
    <hyperlink r:id="rId319" ref="M161"/>
    <hyperlink r:id="rId320" ref="Q161"/>
    <hyperlink r:id="rId321" ref="M162"/>
    <hyperlink r:id="rId322" ref="Q162"/>
    <hyperlink r:id="rId323" ref="M163"/>
    <hyperlink r:id="rId324" ref="Q163"/>
    <hyperlink r:id="rId325" ref="M164"/>
    <hyperlink r:id="rId326" ref="Q164"/>
    <hyperlink r:id="rId327" ref="M165"/>
    <hyperlink r:id="rId328" ref="Q165"/>
    <hyperlink r:id="rId329" ref="M166"/>
    <hyperlink r:id="rId330" ref="Q166"/>
    <hyperlink r:id="rId331" ref="M167"/>
    <hyperlink r:id="rId332" ref="Q167"/>
    <hyperlink r:id="rId333" ref="M168"/>
    <hyperlink r:id="rId334" ref="Q168"/>
    <hyperlink r:id="rId335" ref="M169"/>
    <hyperlink r:id="rId336" ref="Q169"/>
    <hyperlink r:id="rId337" ref="M170"/>
    <hyperlink r:id="rId338" ref="Q170"/>
    <hyperlink r:id="rId339" ref="M171"/>
    <hyperlink r:id="rId340" ref="Q171"/>
    <hyperlink r:id="rId341" ref="M172"/>
    <hyperlink r:id="rId342" ref="Q172"/>
    <hyperlink r:id="rId343" ref="M173"/>
    <hyperlink r:id="rId344" ref="Q173"/>
    <hyperlink r:id="rId345" ref="M174"/>
    <hyperlink r:id="rId346" ref="Q174"/>
    <hyperlink r:id="rId347" ref="M175"/>
    <hyperlink r:id="rId348" ref="Q175"/>
    <hyperlink r:id="rId349" ref="M176"/>
    <hyperlink r:id="rId350" ref="Q176"/>
    <hyperlink r:id="rId351" ref="M177"/>
    <hyperlink r:id="rId352" ref="Q177"/>
    <hyperlink r:id="rId353" ref="M178"/>
    <hyperlink r:id="rId354" ref="Q178"/>
    <hyperlink r:id="rId355" ref="M179"/>
    <hyperlink r:id="rId356" ref="Q179"/>
    <hyperlink r:id="rId357" ref="M180"/>
    <hyperlink r:id="rId358" ref="Q180"/>
    <hyperlink r:id="rId359" ref="M181"/>
    <hyperlink r:id="rId360" ref="Q181"/>
    <hyperlink r:id="rId361" ref="M182"/>
    <hyperlink r:id="rId362" ref="Q182"/>
    <hyperlink r:id="rId363" ref="M183"/>
    <hyperlink r:id="rId364" ref="Q183"/>
    <hyperlink r:id="rId365" ref="M184"/>
    <hyperlink r:id="rId366" ref="Q184"/>
    <hyperlink r:id="rId367" ref="M185"/>
    <hyperlink r:id="rId368" ref="Q185"/>
    <hyperlink r:id="rId369" ref="M186"/>
    <hyperlink r:id="rId370" ref="Q186"/>
    <hyperlink r:id="rId371" ref="M187"/>
    <hyperlink r:id="rId372" ref="Q187"/>
    <hyperlink r:id="rId373" ref="M188"/>
    <hyperlink r:id="rId374" ref="Q188"/>
    <hyperlink r:id="rId375" ref="M189"/>
    <hyperlink r:id="rId376" ref="Q189"/>
    <hyperlink r:id="rId377" ref="M190"/>
    <hyperlink r:id="rId378" ref="Q190"/>
    <hyperlink r:id="rId379" ref="M191"/>
    <hyperlink r:id="rId380" ref="Q191"/>
    <hyperlink r:id="rId381" ref="M192"/>
    <hyperlink r:id="rId382" ref="Q192"/>
    <hyperlink r:id="rId383" ref="M193"/>
    <hyperlink r:id="rId384" ref="Q193"/>
    <hyperlink r:id="rId385" ref="M194"/>
    <hyperlink r:id="rId386" ref="Q194"/>
    <hyperlink r:id="rId387" ref="M195"/>
    <hyperlink r:id="rId388" ref="Q195"/>
    <hyperlink r:id="rId389" ref="M196"/>
    <hyperlink r:id="rId390" ref="Q196"/>
    <hyperlink r:id="rId391" ref="M197"/>
    <hyperlink r:id="rId392" ref="Q197"/>
    <hyperlink r:id="rId393" ref="M198"/>
    <hyperlink r:id="rId394" ref="Q198"/>
    <hyperlink r:id="rId395" ref="M199"/>
    <hyperlink r:id="rId396" ref="Q199"/>
    <hyperlink r:id="rId397" ref="M200"/>
    <hyperlink r:id="rId398" ref="Q200"/>
    <hyperlink r:id="rId399" ref="M201"/>
    <hyperlink r:id="rId400" ref="Q201"/>
    <hyperlink r:id="rId401" ref="M202"/>
    <hyperlink r:id="rId402" ref="Q202"/>
    <hyperlink r:id="rId403" ref="M203"/>
    <hyperlink r:id="rId404" ref="Q203"/>
    <hyperlink r:id="rId405" ref="M204"/>
    <hyperlink r:id="rId406" ref="Q204"/>
    <hyperlink r:id="rId407" ref="M205"/>
    <hyperlink r:id="rId408" ref="Q205"/>
    <hyperlink r:id="rId409" ref="M206"/>
    <hyperlink r:id="rId410" ref="Q206"/>
    <hyperlink r:id="rId411" ref="M207"/>
    <hyperlink r:id="rId412" ref="Q207"/>
    <hyperlink r:id="rId413" ref="M208"/>
    <hyperlink r:id="rId414" ref="Q208"/>
    <hyperlink r:id="rId415" ref="M209"/>
    <hyperlink r:id="rId416" ref="Q209"/>
    <hyperlink r:id="rId417" ref="M210"/>
    <hyperlink r:id="rId418" ref="Q210"/>
    <hyperlink r:id="rId419" ref="M211"/>
    <hyperlink r:id="rId420" ref="Q211"/>
    <hyperlink r:id="rId421" ref="M212"/>
    <hyperlink r:id="rId422" ref="Q212"/>
    <hyperlink r:id="rId423" ref="M213"/>
    <hyperlink r:id="rId424" ref="Q213"/>
    <hyperlink r:id="rId425" ref="M214"/>
    <hyperlink r:id="rId426" ref="Q214"/>
    <hyperlink r:id="rId427" ref="M215"/>
    <hyperlink r:id="rId428" ref="Q215"/>
    <hyperlink r:id="rId429" ref="M216"/>
    <hyperlink r:id="rId430" ref="Q216"/>
    <hyperlink r:id="rId431" ref="M217"/>
    <hyperlink r:id="rId432" ref="Q217"/>
    <hyperlink r:id="rId433" ref="M218"/>
    <hyperlink r:id="rId434" ref="Q218"/>
    <hyperlink r:id="rId435" ref="M219"/>
    <hyperlink r:id="rId436" ref="Q219"/>
    <hyperlink r:id="rId437" ref="M220"/>
    <hyperlink r:id="rId438" ref="Q220"/>
    <hyperlink r:id="rId439" ref="M221"/>
    <hyperlink r:id="rId440" ref="Q221"/>
    <hyperlink r:id="rId441" ref="M222"/>
    <hyperlink r:id="rId442" ref="Q222"/>
    <hyperlink r:id="rId443" ref="M223"/>
    <hyperlink r:id="rId444" ref="Q223"/>
    <hyperlink r:id="rId445" ref="M224"/>
    <hyperlink r:id="rId446" ref="Q224"/>
    <hyperlink r:id="rId447" ref="M225"/>
    <hyperlink r:id="rId448" ref="Q225"/>
    <hyperlink r:id="rId449" ref="M226"/>
    <hyperlink r:id="rId450" ref="Q226"/>
    <hyperlink r:id="rId451" ref="M227"/>
    <hyperlink r:id="rId452" ref="Q227"/>
    <hyperlink r:id="rId453" ref="M228"/>
    <hyperlink r:id="rId454" ref="Q228"/>
    <hyperlink r:id="rId455" ref="M229"/>
    <hyperlink r:id="rId456" ref="Q229"/>
    <hyperlink r:id="rId457" ref="M230"/>
    <hyperlink r:id="rId458" ref="Q230"/>
    <hyperlink r:id="rId459" ref="M231"/>
    <hyperlink r:id="rId460" ref="Q231"/>
    <hyperlink r:id="rId461" ref="M232"/>
    <hyperlink r:id="rId462" ref="Q232"/>
    <hyperlink r:id="rId463" ref="M233"/>
    <hyperlink r:id="rId464" ref="Q233"/>
    <hyperlink r:id="rId465" ref="M234"/>
    <hyperlink r:id="rId466" ref="Q234"/>
    <hyperlink r:id="rId467" ref="M235"/>
    <hyperlink r:id="rId468" ref="Q235"/>
    <hyperlink r:id="rId469" ref="M236"/>
    <hyperlink r:id="rId470" ref="Q236"/>
    <hyperlink r:id="rId471" ref="M237"/>
    <hyperlink r:id="rId472" ref="Q237"/>
    <hyperlink r:id="rId473" ref="M238"/>
    <hyperlink r:id="rId474" ref="Q238"/>
    <hyperlink r:id="rId475" ref="M239"/>
    <hyperlink r:id="rId476" ref="Q239"/>
    <hyperlink r:id="rId477" ref="M240"/>
    <hyperlink r:id="rId478" ref="Q240"/>
    <hyperlink r:id="rId479" ref="M241"/>
    <hyperlink r:id="rId480" ref="Q241"/>
    <hyperlink r:id="rId481" ref="M242"/>
    <hyperlink r:id="rId482" ref="Q242"/>
    <hyperlink r:id="rId483" ref="M243"/>
    <hyperlink r:id="rId484" ref="Q243"/>
    <hyperlink r:id="rId485" ref="M244"/>
    <hyperlink r:id="rId486" ref="Q244"/>
    <hyperlink r:id="rId487" ref="M245"/>
    <hyperlink r:id="rId488" ref="Q245"/>
    <hyperlink r:id="rId489" ref="M246"/>
    <hyperlink r:id="rId490" ref="Q246"/>
    <hyperlink r:id="rId491" ref="M247"/>
    <hyperlink r:id="rId492" ref="Q247"/>
    <hyperlink r:id="rId493" ref="M248"/>
    <hyperlink r:id="rId494" ref="Q248"/>
    <hyperlink r:id="rId495" ref="M249"/>
    <hyperlink r:id="rId496" ref="Q249"/>
    <hyperlink r:id="rId497" ref="M250"/>
    <hyperlink r:id="rId498" ref="Q250"/>
    <hyperlink r:id="rId499" ref="M251"/>
    <hyperlink r:id="rId500" ref="Q251"/>
    <hyperlink r:id="rId501" ref="M252"/>
    <hyperlink r:id="rId502" ref="Q252"/>
    <hyperlink r:id="rId503" ref="M253"/>
    <hyperlink r:id="rId504" ref="Q253"/>
    <hyperlink r:id="rId505" ref="M254"/>
    <hyperlink r:id="rId506" ref="Q254"/>
    <hyperlink r:id="rId507" ref="M255"/>
    <hyperlink r:id="rId508" ref="Q255"/>
    <hyperlink r:id="rId509" ref="M256"/>
    <hyperlink r:id="rId510" ref="Q256"/>
    <hyperlink r:id="rId511" ref="M257"/>
    <hyperlink r:id="rId512" ref="Q257"/>
    <hyperlink r:id="rId513" ref="M258"/>
    <hyperlink r:id="rId514" ref="Q258"/>
    <hyperlink r:id="rId515" ref="M259"/>
    <hyperlink r:id="rId516" ref="Q259"/>
    <hyperlink r:id="rId517" ref="M260"/>
    <hyperlink r:id="rId518" ref="Q260"/>
    <hyperlink r:id="rId519" ref="M261"/>
    <hyperlink r:id="rId520" ref="Q261"/>
    <hyperlink r:id="rId521" ref="M262"/>
    <hyperlink r:id="rId522" ref="Q262"/>
    <hyperlink r:id="rId523" ref="M263"/>
    <hyperlink r:id="rId524" ref="Q263"/>
    <hyperlink r:id="rId525" ref="M264"/>
    <hyperlink r:id="rId526" ref="Q264"/>
    <hyperlink r:id="rId527" ref="M265"/>
    <hyperlink r:id="rId528" ref="Q265"/>
    <hyperlink r:id="rId529" ref="M266"/>
    <hyperlink r:id="rId530" ref="Q266"/>
    <hyperlink r:id="rId531" ref="M267"/>
    <hyperlink r:id="rId532" ref="Q267"/>
    <hyperlink r:id="rId533" ref="M268"/>
    <hyperlink r:id="rId534" ref="Q268"/>
    <hyperlink r:id="rId535" ref="M269"/>
    <hyperlink r:id="rId536" ref="Q269"/>
    <hyperlink r:id="rId537" ref="M270"/>
    <hyperlink r:id="rId538" ref="Q270"/>
    <hyperlink r:id="rId539" ref="M271"/>
    <hyperlink r:id="rId540" ref="Q271"/>
    <hyperlink r:id="rId541" ref="M272"/>
    <hyperlink r:id="rId542" ref="Q272"/>
    <hyperlink r:id="rId543" ref="M273"/>
    <hyperlink r:id="rId544" ref="Q273"/>
    <hyperlink r:id="rId545" ref="M274"/>
    <hyperlink r:id="rId546" ref="Q274"/>
    <hyperlink r:id="rId547" ref="M275"/>
    <hyperlink r:id="rId548" ref="Q275"/>
    <hyperlink r:id="rId549" ref="M276"/>
    <hyperlink r:id="rId550" ref="Q276"/>
    <hyperlink r:id="rId551" ref="M277"/>
    <hyperlink r:id="rId552" ref="Q277"/>
    <hyperlink r:id="rId553" ref="M278"/>
    <hyperlink r:id="rId554" ref="Q278"/>
    <hyperlink r:id="rId555" ref="M279"/>
    <hyperlink r:id="rId556" ref="Q279"/>
    <hyperlink r:id="rId557" ref="M280"/>
    <hyperlink r:id="rId558" ref="Q280"/>
    <hyperlink r:id="rId559" ref="M281"/>
    <hyperlink r:id="rId560" ref="Q281"/>
    <hyperlink r:id="rId561" ref="M282"/>
    <hyperlink r:id="rId562" ref="Q282"/>
    <hyperlink r:id="rId563" ref="M283"/>
    <hyperlink r:id="rId564" ref="Q283"/>
    <hyperlink r:id="rId565" ref="M284"/>
    <hyperlink r:id="rId566" ref="Q284"/>
    <hyperlink r:id="rId567" ref="M285"/>
    <hyperlink r:id="rId568" ref="Q285"/>
    <hyperlink r:id="rId569" ref="M286"/>
    <hyperlink r:id="rId570" ref="Q286"/>
    <hyperlink r:id="rId571" ref="M287"/>
    <hyperlink r:id="rId572" ref="Q287"/>
    <hyperlink r:id="rId573" ref="M288"/>
    <hyperlink r:id="rId574" ref="Q288"/>
    <hyperlink r:id="rId575" ref="M289"/>
    <hyperlink r:id="rId576" ref="Q289"/>
    <hyperlink r:id="rId577" ref="M290"/>
    <hyperlink r:id="rId578" ref="Q290"/>
    <hyperlink r:id="rId579" ref="M291"/>
    <hyperlink r:id="rId580" ref="Q291"/>
    <hyperlink r:id="rId581" ref="M292"/>
    <hyperlink r:id="rId582" ref="Q292"/>
    <hyperlink r:id="rId583" ref="M293"/>
    <hyperlink r:id="rId584" ref="Q293"/>
    <hyperlink r:id="rId585" ref="M294"/>
    <hyperlink r:id="rId586" ref="Q294"/>
    <hyperlink r:id="rId587" ref="M295"/>
    <hyperlink r:id="rId588" ref="Q295"/>
    <hyperlink r:id="rId589" ref="M296"/>
    <hyperlink r:id="rId590" ref="Q296"/>
    <hyperlink r:id="rId591" ref="M297"/>
    <hyperlink r:id="rId592" ref="Q297"/>
    <hyperlink r:id="rId593" ref="M298"/>
    <hyperlink r:id="rId594" ref="Q298"/>
    <hyperlink r:id="rId595" ref="M299"/>
    <hyperlink r:id="rId596" ref="Q299"/>
    <hyperlink r:id="rId597" ref="M300"/>
    <hyperlink r:id="rId598" ref="Q300"/>
    <hyperlink r:id="rId599" ref="M301"/>
    <hyperlink r:id="rId600" ref="Q301"/>
    <hyperlink r:id="rId601" ref="M302"/>
    <hyperlink r:id="rId602" ref="Q302"/>
    <hyperlink r:id="rId603" ref="M303"/>
    <hyperlink r:id="rId604" ref="Q303"/>
    <hyperlink r:id="rId605" ref="M304"/>
    <hyperlink r:id="rId606" ref="Q304"/>
    <hyperlink r:id="rId607" ref="M305"/>
    <hyperlink r:id="rId608" ref="Q305"/>
    <hyperlink r:id="rId609" ref="M306"/>
    <hyperlink r:id="rId610" ref="Q306"/>
    <hyperlink r:id="rId611" ref="M307"/>
    <hyperlink r:id="rId612" ref="Q307"/>
    <hyperlink r:id="rId613" ref="M308"/>
    <hyperlink r:id="rId614" ref="Q308"/>
    <hyperlink r:id="rId615" ref="M309"/>
    <hyperlink r:id="rId616" ref="Q309"/>
    <hyperlink r:id="rId617" ref="M310"/>
    <hyperlink r:id="rId618" ref="Q310"/>
    <hyperlink r:id="rId619" ref="M311"/>
    <hyperlink r:id="rId620" ref="Q311"/>
    <hyperlink r:id="rId621" ref="M312"/>
    <hyperlink r:id="rId622" ref="Q312"/>
    <hyperlink r:id="rId623" ref="M313"/>
    <hyperlink r:id="rId624" ref="Q313"/>
    <hyperlink r:id="rId625" ref="M314"/>
    <hyperlink r:id="rId626" ref="Q314"/>
    <hyperlink r:id="rId627" ref="M315"/>
    <hyperlink r:id="rId628" ref="Q315"/>
    <hyperlink r:id="rId629" ref="M316"/>
    <hyperlink r:id="rId630" ref="Q316"/>
    <hyperlink r:id="rId631" ref="M317"/>
    <hyperlink r:id="rId632" ref="Q317"/>
    <hyperlink r:id="rId633" ref="M318"/>
    <hyperlink r:id="rId634" ref="Q318"/>
    <hyperlink r:id="rId635" ref="M319"/>
    <hyperlink r:id="rId636" ref="Q319"/>
    <hyperlink r:id="rId637" ref="M320"/>
    <hyperlink r:id="rId638" ref="Q320"/>
    <hyperlink r:id="rId639" ref="M321"/>
    <hyperlink r:id="rId640" ref="Q321"/>
    <hyperlink r:id="rId641" ref="M322"/>
    <hyperlink r:id="rId642" ref="Q322"/>
    <hyperlink r:id="rId643" ref="M323"/>
    <hyperlink r:id="rId644" ref="Q323"/>
    <hyperlink r:id="rId645" ref="M324"/>
    <hyperlink r:id="rId646" ref="Q324"/>
    <hyperlink r:id="rId647" ref="M325"/>
    <hyperlink r:id="rId648" ref="Q325"/>
    <hyperlink r:id="rId649" ref="M326"/>
    <hyperlink r:id="rId650" ref="Q326"/>
    <hyperlink r:id="rId651" ref="M327"/>
    <hyperlink r:id="rId652" ref="Q327"/>
    <hyperlink r:id="rId653" ref="M328"/>
    <hyperlink r:id="rId654" ref="Q328"/>
    <hyperlink r:id="rId655" ref="M329"/>
    <hyperlink r:id="rId656" ref="Q329"/>
    <hyperlink r:id="rId657" ref="M330"/>
    <hyperlink r:id="rId658" ref="Q330"/>
    <hyperlink r:id="rId659" ref="M331"/>
    <hyperlink r:id="rId660" ref="Q331"/>
    <hyperlink r:id="rId661" ref="M332"/>
    <hyperlink r:id="rId662" ref="Q332"/>
    <hyperlink r:id="rId663" ref="M333"/>
    <hyperlink r:id="rId664" ref="Q333"/>
    <hyperlink r:id="rId665" ref="M334"/>
    <hyperlink r:id="rId666" ref="Q334"/>
    <hyperlink r:id="rId667" ref="M335"/>
    <hyperlink r:id="rId668" ref="Q335"/>
    <hyperlink r:id="rId669" ref="M336"/>
    <hyperlink r:id="rId670" ref="Q336"/>
    <hyperlink r:id="rId671" ref="M337"/>
    <hyperlink r:id="rId672" ref="Q337"/>
    <hyperlink r:id="rId673" ref="M338"/>
    <hyperlink r:id="rId674" ref="Q338"/>
    <hyperlink r:id="rId675" ref="M339"/>
    <hyperlink r:id="rId676" ref="Q339"/>
    <hyperlink r:id="rId677" ref="M340"/>
    <hyperlink r:id="rId678" ref="Q340"/>
    <hyperlink r:id="rId679" ref="M341"/>
    <hyperlink r:id="rId680" ref="Q341"/>
    <hyperlink r:id="rId681" ref="M342"/>
    <hyperlink r:id="rId682" ref="Q342"/>
    <hyperlink r:id="rId683" ref="M343"/>
    <hyperlink r:id="rId684" ref="Q343"/>
    <hyperlink r:id="rId685" ref="M344"/>
    <hyperlink r:id="rId686" ref="Q344"/>
    <hyperlink r:id="rId687" ref="M345"/>
    <hyperlink r:id="rId688" ref="Q345"/>
    <hyperlink r:id="rId689" ref="M346"/>
    <hyperlink r:id="rId690" ref="Q346"/>
    <hyperlink r:id="rId691" ref="M347"/>
    <hyperlink r:id="rId692" ref="Q347"/>
    <hyperlink r:id="rId693" ref="M348"/>
    <hyperlink r:id="rId694" ref="Q348"/>
    <hyperlink r:id="rId695" ref="M349"/>
    <hyperlink r:id="rId696" ref="Q349"/>
    <hyperlink r:id="rId697" ref="M350"/>
    <hyperlink r:id="rId698" ref="Q350"/>
    <hyperlink r:id="rId699" ref="M351"/>
    <hyperlink r:id="rId700" ref="Q351"/>
    <hyperlink r:id="rId701" ref="M352"/>
    <hyperlink r:id="rId702" ref="Q352"/>
    <hyperlink r:id="rId703" ref="M353"/>
    <hyperlink r:id="rId704" ref="Q353"/>
    <hyperlink r:id="rId705" ref="M354"/>
    <hyperlink r:id="rId706" ref="Q354"/>
    <hyperlink r:id="rId707" ref="M355"/>
    <hyperlink r:id="rId708" ref="Q355"/>
    <hyperlink r:id="rId709" ref="M356"/>
    <hyperlink r:id="rId710" ref="Q356"/>
    <hyperlink r:id="rId711" ref="M357"/>
    <hyperlink r:id="rId712" ref="Q357"/>
    <hyperlink r:id="rId713" ref="M358"/>
    <hyperlink r:id="rId714" ref="Q358"/>
    <hyperlink r:id="rId715" ref="M359"/>
    <hyperlink r:id="rId716" ref="Q359"/>
    <hyperlink r:id="rId717" ref="M360"/>
    <hyperlink r:id="rId718" ref="Q360"/>
    <hyperlink r:id="rId719" ref="M361"/>
    <hyperlink r:id="rId720" ref="Q361"/>
    <hyperlink r:id="rId721" ref="M362"/>
    <hyperlink r:id="rId722" ref="Q362"/>
    <hyperlink r:id="rId723" ref="M363"/>
    <hyperlink r:id="rId724" ref="Q363"/>
    <hyperlink r:id="rId725" ref="M364"/>
    <hyperlink r:id="rId726" ref="Q364"/>
    <hyperlink r:id="rId727" ref="M365"/>
    <hyperlink r:id="rId728" ref="Q365"/>
    <hyperlink r:id="rId729" ref="M366"/>
    <hyperlink r:id="rId730" ref="Q366"/>
    <hyperlink r:id="rId731" ref="M367"/>
    <hyperlink r:id="rId732" ref="Q367"/>
    <hyperlink r:id="rId733" ref="M368"/>
    <hyperlink r:id="rId734" ref="Q368"/>
    <hyperlink r:id="rId735" ref="M369"/>
    <hyperlink r:id="rId736" ref="Q369"/>
    <hyperlink r:id="rId737" ref="M370"/>
    <hyperlink r:id="rId738" ref="Q370"/>
    <hyperlink r:id="rId739" ref="M371"/>
    <hyperlink r:id="rId740" ref="Q371"/>
    <hyperlink r:id="rId741" ref="M372"/>
    <hyperlink r:id="rId742" ref="Q372"/>
    <hyperlink r:id="rId743" ref="M373"/>
    <hyperlink r:id="rId744" ref="Q373"/>
    <hyperlink r:id="rId745" ref="M374"/>
    <hyperlink r:id="rId746" ref="Q374"/>
    <hyperlink r:id="rId747" ref="M375"/>
    <hyperlink r:id="rId748" ref="Q375"/>
    <hyperlink r:id="rId749" ref="M376"/>
    <hyperlink r:id="rId750" ref="Q376"/>
    <hyperlink r:id="rId751" ref="M377"/>
    <hyperlink r:id="rId752" ref="Q377"/>
    <hyperlink r:id="rId753" ref="M378"/>
    <hyperlink r:id="rId754" ref="Q378"/>
    <hyperlink r:id="rId755" ref="M379"/>
    <hyperlink r:id="rId756" ref="Q379"/>
    <hyperlink r:id="rId757" ref="M380"/>
    <hyperlink r:id="rId758" ref="Q380"/>
    <hyperlink r:id="rId759" ref="M381"/>
    <hyperlink r:id="rId760" ref="Q381"/>
    <hyperlink r:id="rId761" ref="M382"/>
    <hyperlink r:id="rId762" ref="Q382"/>
    <hyperlink r:id="rId763" ref="M383"/>
    <hyperlink r:id="rId764" ref="Q383"/>
    <hyperlink r:id="rId765" ref="M384"/>
    <hyperlink r:id="rId766" ref="Q384"/>
    <hyperlink r:id="rId767" ref="M385"/>
    <hyperlink r:id="rId768" ref="Q385"/>
    <hyperlink r:id="rId769" ref="M386"/>
    <hyperlink r:id="rId770" ref="Q386"/>
    <hyperlink r:id="rId771" ref="M387"/>
    <hyperlink r:id="rId772" ref="Q387"/>
    <hyperlink r:id="rId773" ref="M388"/>
    <hyperlink r:id="rId774" ref="Q388"/>
    <hyperlink r:id="rId775" ref="M389"/>
    <hyperlink r:id="rId776" ref="Q389"/>
    <hyperlink r:id="rId777" ref="M390"/>
    <hyperlink r:id="rId778" ref="Q390"/>
    <hyperlink r:id="rId779" ref="M391"/>
    <hyperlink r:id="rId780" ref="Q391"/>
    <hyperlink r:id="rId781" ref="M392"/>
    <hyperlink r:id="rId782" ref="Q392"/>
    <hyperlink r:id="rId783" ref="M393"/>
    <hyperlink r:id="rId784" ref="Q393"/>
    <hyperlink r:id="rId785" ref="M394"/>
    <hyperlink r:id="rId786" ref="Q394"/>
    <hyperlink r:id="rId787" ref="M395"/>
    <hyperlink r:id="rId788" ref="Q395"/>
    <hyperlink r:id="rId789" ref="M396"/>
    <hyperlink r:id="rId790" ref="Q396"/>
    <hyperlink r:id="rId791" ref="M397"/>
    <hyperlink r:id="rId792" ref="Q397"/>
    <hyperlink r:id="rId793" ref="M398"/>
    <hyperlink r:id="rId794" ref="Q398"/>
    <hyperlink r:id="rId795" ref="M399"/>
    <hyperlink r:id="rId796" ref="Q399"/>
    <hyperlink r:id="rId797" ref="M400"/>
    <hyperlink r:id="rId798" ref="Q400"/>
    <hyperlink r:id="rId799" ref="M401"/>
    <hyperlink r:id="rId800" ref="Q401"/>
    <hyperlink r:id="rId801" ref="M402"/>
    <hyperlink r:id="rId802" ref="Q402"/>
    <hyperlink r:id="rId803" ref="M403"/>
    <hyperlink r:id="rId804" ref="Q403"/>
    <hyperlink r:id="rId805" ref="M404"/>
    <hyperlink r:id="rId806" ref="Q404"/>
    <hyperlink r:id="rId807" ref="M405"/>
    <hyperlink r:id="rId808" ref="Q405"/>
    <hyperlink r:id="rId809" ref="M406"/>
    <hyperlink r:id="rId810" ref="Q406"/>
    <hyperlink r:id="rId811" ref="M407"/>
    <hyperlink r:id="rId812" ref="Q407"/>
    <hyperlink r:id="rId813" ref="M408"/>
    <hyperlink r:id="rId814" ref="Q408"/>
    <hyperlink r:id="rId815" ref="M409"/>
    <hyperlink r:id="rId816" ref="Q409"/>
    <hyperlink r:id="rId817" ref="M410"/>
    <hyperlink r:id="rId818" ref="Q410"/>
    <hyperlink r:id="rId819" ref="M411"/>
    <hyperlink r:id="rId820" ref="Q411"/>
    <hyperlink r:id="rId821" ref="M412"/>
    <hyperlink r:id="rId822" ref="Q412"/>
    <hyperlink r:id="rId823" ref="M413"/>
    <hyperlink r:id="rId824" ref="Q413"/>
    <hyperlink r:id="rId825" ref="M414"/>
    <hyperlink r:id="rId826" ref="Q414"/>
    <hyperlink r:id="rId827" ref="M415"/>
    <hyperlink r:id="rId828" ref="Q415"/>
    <hyperlink r:id="rId829" ref="M416"/>
    <hyperlink r:id="rId830" ref="Q416"/>
    <hyperlink r:id="rId831" ref="M417"/>
    <hyperlink r:id="rId832" ref="Q417"/>
    <hyperlink r:id="rId833" ref="M418"/>
    <hyperlink r:id="rId834" ref="Q418"/>
    <hyperlink r:id="rId835" ref="M419"/>
    <hyperlink r:id="rId836" ref="Q419"/>
    <hyperlink r:id="rId837" ref="M420"/>
    <hyperlink r:id="rId838" ref="Q420"/>
  </hyperlinks>
  <drawing r:id="rId839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.13"/>
    <col customWidth="1" min="2" max="2" width="10.13"/>
    <col customWidth="1" min="4" max="6" width="5.0"/>
    <col customWidth="1" min="7" max="7" width="14.5"/>
    <col customWidth="1" min="8" max="8" width="4.5"/>
    <col customWidth="1" min="9" max="9" width="18.5"/>
    <col customWidth="1" min="10" max="10" width="17.38"/>
    <col customWidth="1" min="11" max="11" width="29.0"/>
    <col customWidth="1" min="12" max="12" width="7.0"/>
    <col customWidth="1" hidden="1" min="13" max="13" width="6.38"/>
  </cols>
  <sheetData>
    <row r="1" ht="24.0" customHeight="1">
      <c r="A1" s="62"/>
      <c r="B1" s="63" t="s">
        <v>2006</v>
      </c>
      <c r="C1" s="64" t="str">
        <f>IFERROR(__xludf.DUMMYFUNCTION("IF(Summary!sCalc=""On"",QUERY(Archive!B:J,"" Select B, COUNT(J)  WHERE B &lt;&gt; '' GROUP BY B ORDER BY COUNT(J) desc LABEL B 'Top Tweeters', COUNT(J) 'No.'"",TRUE),SPLIT(""Top Tweeters,No."","",""))"),"Top Tweeters")</f>
        <v>Top Tweeters</v>
      </c>
      <c r="D1" s="65" t="str">
        <f>IFERROR(__xludf.DUMMYFUNCTION("""COMPUTED_VALUE"""),"No.")</f>
        <v>No.</v>
      </c>
      <c r="E1" s="66" t="s">
        <v>2007</v>
      </c>
      <c r="F1" s="67" t="s">
        <v>2008</v>
      </c>
      <c r="G1" s="66" t="s">
        <v>2009</v>
      </c>
      <c r="H1" s="62"/>
      <c r="K1" s="68" t="s">
        <v>2010</v>
      </c>
      <c r="L1" s="68" t="s">
        <v>2011</v>
      </c>
      <c r="M1" s="69" t="s">
        <v>2012</v>
      </c>
    </row>
    <row r="2" ht="22.5" customHeight="1">
      <c r="A2" s="62"/>
      <c r="B2" s="70" t="str">
        <f t="array" ref="B2:B1233">IF(Summary!sCalc="On",IF(LEN(C2:C1233)&gt;0,HYPERLINK("http://hawksey.info/tagsexplorer/arc.html?key="&amp;getSheetKey()&amp;"&amp;gid="&amp;getSheetGID()&amp;"&amp;screenname="&amp;C2:C1233, "Link"),""),"")</f>
        <v>Link</v>
      </c>
      <c r="C2" s="71" t="str">
        <f>IFERROR(__xludf.DUMMYFUNCTION("""COMPUTED_VALUE"""),"SFaulknerPandO")</f>
        <v>SFaulknerPandO</v>
      </c>
      <c r="D2" s="72">
        <f>IFERROR(__xludf.DUMMYFUNCTION("""COMPUTED_VALUE"""),44.0)</f>
        <v>44</v>
      </c>
      <c r="E2" s="73">
        <f>IFERROR(__xludf.DUMMYFUNCTION("IF(LEN(C2)=0,"""",QUERY(Archive!C:C,""Select COUNT(C) WHERE lower(C) contains '""&amp;LOWER(C2)&amp;""' LABEL COUNT(C) ''""))"),190.0)</f>
        <v>190</v>
      </c>
      <c r="F2" s="74">
        <f>IFERROR(__xludf.DUMMYFUNCTION("IF(LEN(C2)=0,"""",QUERY(Archive!B:C,""Select COUNT(B) WHERE C starts with 'RT' AND B ='""&amp;C2&amp;""' LABEL COUNT(B) ''"")/D2)"),0.5909090909090909)</f>
        <v>0.5909090909</v>
      </c>
      <c r="G2" s="75" t="str">
        <f>IFERROR(__xludf.DUMMYFUNCTION("IF(LEN(C2)=0,"""",SPARKLINE(FREQUENCY(FILTER(Archive!E:E,Archive!B:B=C2),M$2:M$21)))"),"")</f>
        <v/>
      </c>
      <c r="H2" s="62"/>
      <c r="I2" s="76" t="s">
        <v>2013</v>
      </c>
      <c r="J2" s="77">
        <f t="array" ref="J2">IF(Summary!sCalc="On",SUM(IF(ISERROR(FIND("https://",LOWER(Archive!C:C))),0,1)),"")</f>
        <v>314</v>
      </c>
      <c r="K2" s="62"/>
      <c r="L2" s="62"/>
      <c r="M2">
        <f>ROUNDDOWN(J6)</f>
        <v>44536</v>
      </c>
    </row>
    <row r="3" ht="22.5" customHeight="1">
      <c r="A3" s="62"/>
      <c r="B3" s="78" t="s">
        <v>2014</v>
      </c>
      <c r="C3" s="79" t="str">
        <f>IFERROR(__xludf.DUMMYFUNCTION("""COMPUTED_VALUE"""),"SocMedHE")</f>
        <v>SocMedHE</v>
      </c>
      <c r="D3" s="73">
        <f>IFERROR(__xludf.DUMMYFUNCTION("""COMPUTED_VALUE"""),38.0)</f>
        <v>38</v>
      </c>
      <c r="E3" s="73">
        <f>IFERROR(__xludf.DUMMYFUNCTION("IF(LEN(C3)=0,"""",QUERY(Archive!C:C,""Select COUNT(C) WHERE lower(C) contains '""&amp;LOWER(C3)&amp;""' LABEL COUNT(C) ''""))"),419.0)</f>
        <v>419</v>
      </c>
      <c r="F3" s="74">
        <f>IFERROR(__xludf.DUMMYFUNCTION("IF(LEN(C3)=0,"""",QUERY(Archive!B:C,""Select COUNT(B) WHERE C starts with 'RT' AND B ='""&amp;C3&amp;""' LABEL COUNT(B) ''"")/D3)"),0.6578947368421053)</f>
        <v>0.6578947368</v>
      </c>
      <c r="G3" s="75" t="str">
        <f>IFERROR(__xludf.DUMMYFUNCTION("IF(LEN(C3)=0,"""",SPARKLINE(FREQUENCY(FILTER(Archive!E:E,Archive!B:B=C3),M$2:M$21)))"),"")</f>
        <v/>
      </c>
      <c r="H3" s="62"/>
      <c r="I3" s="76" t="s">
        <v>2015</v>
      </c>
      <c r="J3" s="77">
        <f t="array" ref="J3">IF(Summary!sCalc="On",SUM(IF(ISERROR(FIND("RT",Archive!C:C)),0,1)),"")</f>
        <v>233</v>
      </c>
      <c r="K3" s="80" t="s">
        <v>2016</v>
      </c>
      <c r="L3" s="62"/>
      <c r="M3">
        <f t="shared" ref="M3:M20" si="1">(M$21-M$2)/20*(ROW()-1)+M$2</f>
        <v>44556</v>
      </c>
    </row>
    <row r="4" ht="22.5" customHeight="1">
      <c r="A4" s="62"/>
      <c r="B4" s="78" t="s">
        <v>2014</v>
      </c>
      <c r="C4" s="79" t="str">
        <f>IFERROR(__xludf.DUMMYFUNCTION("""COMPUTED_VALUE"""),"this0499154500")</f>
        <v>this0499154500</v>
      </c>
      <c r="D4" s="73">
        <f>IFERROR(__xludf.DUMMYFUNCTION("""COMPUTED_VALUE"""),32.0)</f>
        <v>32</v>
      </c>
      <c r="E4" s="73">
        <f>IFERROR(__xludf.DUMMYFUNCTION("IF(LEN(C4)=0,"""",QUERY(Archive!C:C,""Select COUNT(C) WHERE lower(C) contains '""&amp;LOWER(C4)&amp;""' LABEL COUNT(C) ''""))"),68.0)</f>
        <v>68</v>
      </c>
      <c r="F4" s="74">
        <f>IFERROR(__xludf.DUMMYFUNCTION("IF(LEN(C4)=0,"""",QUERY(Archive!B:C,""Select COUNT(B) WHERE C starts with 'RT' AND B ='""&amp;C4&amp;""' LABEL COUNT(B) ''"")/D4)"),0.21875)</f>
        <v>0.21875</v>
      </c>
      <c r="G4" s="75" t="str">
        <f>IFERROR(__xludf.DUMMYFUNCTION("IF(LEN(C4)=0,"""",SPARKLINE(FREQUENCY(FILTER(Archive!E:E,Archive!B:B=C4),M$2:M$21)))"),"")</f>
        <v/>
      </c>
      <c r="H4" s="62"/>
      <c r="I4" s="76" t="s">
        <v>23</v>
      </c>
      <c r="J4" s="77">
        <f>IF(Summary!sCalc="On",COUNTA(Archive!A:A)-1,"")</f>
        <v>419</v>
      </c>
      <c r="K4" s="62"/>
      <c r="L4" s="62"/>
      <c r="M4">
        <f t="shared" si="1"/>
        <v>44566</v>
      </c>
    </row>
    <row r="5" ht="22.5" customHeight="1">
      <c r="A5" s="62"/>
      <c r="B5" s="78" t="s">
        <v>2014</v>
      </c>
      <c r="C5" s="79" t="str">
        <f>IFERROR(__xludf.DUMMYFUNCTION("""COMPUTED_VALUE"""),"alexgspiers")</f>
        <v>alexgspiers</v>
      </c>
      <c r="D5" s="73">
        <f>IFERROR(__xludf.DUMMYFUNCTION("""COMPUTED_VALUE"""),30.0)</f>
        <v>30</v>
      </c>
      <c r="E5" s="73">
        <f>IFERROR(__xludf.DUMMYFUNCTION("IF(LEN(C5)=0,"""",QUERY(Archive!C:C,""Select COUNT(C) WHERE lower(C) contains '""&amp;LOWER(C5)&amp;""' LABEL COUNT(C) ''""))"),17.0)</f>
        <v>17</v>
      </c>
      <c r="F5" s="74">
        <f>IFERROR(__xludf.DUMMYFUNCTION("IF(LEN(C5)=0,"""",QUERY(Archive!B:C,""Select COUNT(B) WHERE C starts with 'RT' AND B ='""&amp;C5&amp;""' LABEL COUNT(B) ''"")/D5)"),0.6333333333333333)</f>
        <v>0.6333333333</v>
      </c>
      <c r="G5" s="75" t="str">
        <f>IFERROR(__xludf.DUMMYFUNCTION("IF(LEN(C5)=0,"""",SPARKLINE(FREQUENCY(FILTER(Archive!E:E,Archive!B:B=C5),M$2:M$21)))"),"")</f>
        <v/>
      </c>
      <c r="H5" s="62"/>
      <c r="I5" s="76" t="s">
        <v>24</v>
      </c>
      <c r="J5" s="77">
        <f>IFERROR(__xludf.DUMMYFUNCTION("IF(Summary!sCalc=""On"",COUNTA(UNIQUE(Archive!A:A))-1,"""")"),377.0)</f>
        <v>377</v>
      </c>
      <c r="K5" s="80" t="s">
        <v>2017</v>
      </c>
      <c r="L5" s="62"/>
      <c r="M5">
        <f t="shared" si="1"/>
        <v>44576</v>
      </c>
    </row>
    <row r="6" ht="22.5" customHeight="1">
      <c r="A6" s="62"/>
      <c r="B6" s="78" t="s">
        <v>2014</v>
      </c>
      <c r="C6" s="79" t="str">
        <f>IFERROR(__xludf.DUMMYFUNCTION("""COMPUTED_VALUE"""),"scottturneruon")</f>
        <v>scottturneruon</v>
      </c>
      <c r="D6" s="73">
        <f>IFERROR(__xludf.DUMMYFUNCTION("""COMPUTED_VALUE"""),28.0)</f>
        <v>28</v>
      </c>
      <c r="E6" s="73">
        <f>IFERROR(__xludf.DUMMYFUNCTION("IF(LEN(C6)=0,"""",QUERY(Archive!C:C,""Select COUNT(C) WHERE lower(C) contains '""&amp;LOWER(C6)&amp;""' LABEL COUNT(C) ''""))"),112.0)</f>
        <v>112</v>
      </c>
      <c r="F6" s="74">
        <f>IFERROR(__xludf.DUMMYFUNCTION("IF(LEN(C6)=0,"""",QUERY(Archive!B:C,""Select COUNT(B) WHERE C starts with 'RT' AND B ='""&amp;C6&amp;""' LABEL COUNT(B) ''"")/D6)"),0.7142857142857143)</f>
        <v>0.7142857143</v>
      </c>
      <c r="G6" s="75" t="str">
        <f>IFERROR(__xludf.DUMMYFUNCTION("IF(LEN(C6)=0,"""",SPARKLINE(FREQUENCY(FILTER(Archive!E:E,Archive!B:B=C6),M$2:M$21)))"),"")</f>
        <v/>
      </c>
      <c r="H6" s="62"/>
      <c r="I6" s="76" t="s">
        <v>2018</v>
      </c>
      <c r="J6" s="81">
        <f>IF(Summary!sCalc="On",MIN(Archive!E:E),"")</f>
        <v>44536.48648</v>
      </c>
      <c r="K6" s="80" t="s">
        <v>2019</v>
      </c>
      <c r="L6" s="62"/>
      <c r="M6">
        <f t="shared" si="1"/>
        <v>44586</v>
      </c>
    </row>
    <row r="7" ht="22.5" customHeight="1">
      <c r="A7" s="62"/>
      <c r="B7" s="78" t="s">
        <v>2014</v>
      </c>
      <c r="C7" s="79" t="str">
        <f>IFERROR(__xludf.DUMMYFUNCTION("""COMPUTED_VALUE"""),"NomadWarMachine")</f>
        <v>NomadWarMachine</v>
      </c>
      <c r="D7" s="73">
        <f>IFERROR(__xludf.DUMMYFUNCTION("""COMPUTED_VALUE"""),22.0)</f>
        <v>22</v>
      </c>
      <c r="E7" s="73">
        <f>IFERROR(__xludf.DUMMYFUNCTION("IF(LEN(C7)=0,"""",QUERY(Archive!C:C,""Select COUNT(C) WHERE lower(C) contains '""&amp;LOWER(C7)&amp;""' LABEL COUNT(C) ''""))"),141.0)</f>
        <v>141</v>
      </c>
      <c r="F7" s="74">
        <f>IFERROR(__xludf.DUMMYFUNCTION("IF(LEN(C7)=0,"""",QUERY(Archive!B:C,""Select COUNT(B) WHERE C starts with 'RT' AND B ='""&amp;C7&amp;""' LABEL COUNT(B) ''"")/D7)"),0.45454545454545453)</f>
        <v>0.4545454545</v>
      </c>
      <c r="G7" s="75" t="str">
        <f>IFERROR(__xludf.DUMMYFUNCTION("IF(LEN(C7)=0,"""",SPARKLINE(FREQUENCY(FILTER(Archive!E:E,Archive!B:B=C7),M$2:M$21)))"),"")</f>
        <v/>
      </c>
      <c r="H7" s="62"/>
      <c r="I7" s="76" t="s">
        <v>2020</v>
      </c>
      <c r="J7" s="81">
        <f>IF(Summary!sCalc="On",MAX(Archive!E:E),"")</f>
        <v>44736.46315</v>
      </c>
      <c r="K7" s="80" t="s">
        <v>2019</v>
      </c>
      <c r="L7" s="62"/>
      <c r="M7">
        <f t="shared" si="1"/>
        <v>44596</v>
      </c>
    </row>
    <row r="8" ht="22.5" customHeight="1">
      <c r="A8" s="62"/>
      <c r="B8" s="78" t="s">
        <v>2014</v>
      </c>
      <c r="C8" s="79" t="str">
        <f>IFERROR(__xludf.DUMMYFUNCTION("""COMPUTED_VALUE"""),"suebecks")</f>
        <v>suebecks</v>
      </c>
      <c r="D8" s="73">
        <f>IFERROR(__xludf.DUMMYFUNCTION("""COMPUTED_VALUE"""),16.0)</f>
        <v>16</v>
      </c>
      <c r="E8" s="73">
        <f>IFERROR(__xludf.DUMMYFUNCTION("IF(LEN(C8)=0,"""",QUERY(Archive!C:C,""Select COUNT(C) WHERE lower(C) contains '""&amp;LOWER(C8)&amp;""' LABEL COUNT(C) ''""))"),149.0)</f>
        <v>149</v>
      </c>
      <c r="F8" s="74">
        <f>IFERROR(__xludf.DUMMYFUNCTION("IF(LEN(C8)=0,"""",QUERY(Archive!B:C,""Select COUNT(B) WHERE C starts with 'RT' AND B ='""&amp;C8&amp;""' LABEL COUNT(B) ''"")/D8)"),0.3125)</f>
        <v>0.3125</v>
      </c>
      <c r="G8" s="75" t="str">
        <f>IFERROR(__xludf.DUMMYFUNCTION("IF(LEN(C8)=0,"""",SPARKLINE(FREQUENCY(FILTER(Archive!E:E,Archive!B:B=C8),M$2:M$21)))"),"")</f>
        <v/>
      </c>
      <c r="H8" s="62"/>
      <c r="I8" s="76" t="s">
        <v>2021</v>
      </c>
      <c r="J8" s="77">
        <f>IF(Summary!sCalc="On",COUNTA(Archive!K:K)-1,"")</f>
        <v>48</v>
      </c>
      <c r="K8" s="62"/>
      <c r="L8" s="62"/>
      <c r="M8">
        <f t="shared" si="1"/>
        <v>44606</v>
      </c>
    </row>
    <row r="9" ht="22.5" customHeight="1">
      <c r="A9" s="62"/>
      <c r="B9" s="78" t="s">
        <v>2014</v>
      </c>
      <c r="C9" s="79" t="str">
        <f>IFERROR(__xludf.DUMMYFUNCTION("""COMPUTED_VALUE"""),"tavoer8")</f>
        <v>tavoer8</v>
      </c>
      <c r="D9" s="73">
        <f>IFERROR(__xludf.DUMMYFUNCTION("""COMPUTED_VALUE"""),15.0)</f>
        <v>15</v>
      </c>
      <c r="E9" s="73">
        <f>IFERROR(__xludf.DUMMYFUNCTION("IF(LEN(C9)=0,"""",QUERY(Archive!C:C,""Select COUNT(C) WHERE lower(C) contains '""&amp;LOWER(C9)&amp;""' LABEL COUNT(C) ''""))"),81.0)</f>
        <v>81</v>
      </c>
      <c r="F9" s="74">
        <f>IFERROR(__xludf.DUMMYFUNCTION("IF(LEN(C9)=0,"""",QUERY(Archive!B:C,""Select COUNT(B) WHERE C starts with 'RT' AND B ='""&amp;C9&amp;""' LABEL COUNT(B) ''"")/D9)"),0.6666666666666666)</f>
        <v>0.6666666667</v>
      </c>
      <c r="G9" s="75" t="str">
        <f>IFERROR(__xludf.DUMMYFUNCTION("IF(LEN(C9)=0,"""",SPARKLINE(FREQUENCY(FILTER(Archive!E:E,Archive!B:B=C9),M$2:M$21)))"),"")</f>
        <v/>
      </c>
      <c r="H9" s="62"/>
      <c r="I9" s="76" t="s">
        <v>2022</v>
      </c>
      <c r="J9" s="77">
        <f t="array" ref="J9">IF(Summary!sCalc="On",COUNTIF(LEFT(Archive!C:C,1),"@"),"")</f>
        <v>50</v>
      </c>
      <c r="K9" s="62"/>
      <c r="L9" s="62"/>
      <c r="M9">
        <f t="shared" si="1"/>
        <v>44616</v>
      </c>
    </row>
    <row r="10" ht="22.5" customHeight="1">
      <c r="A10" s="62"/>
      <c r="B10" s="78" t="s">
        <v>2014</v>
      </c>
      <c r="C10" s="79" t="str">
        <f>IFERROR(__xludf.DUMMYFUNCTION("""COMPUTED_VALUE"""),"clairemtimmins")</f>
        <v>clairemtimmins</v>
      </c>
      <c r="D10" s="73">
        <f>IFERROR(__xludf.DUMMYFUNCTION("""COMPUTED_VALUE"""),14.0)</f>
        <v>14</v>
      </c>
      <c r="E10" s="73">
        <f>IFERROR(__xludf.DUMMYFUNCTION("IF(LEN(C10)=0,"""",QUERY(Archive!C:C,""Select COUNT(C) WHERE lower(C) contains '""&amp;LOWER(C10)&amp;""' LABEL COUNT(C) ''""))"),82.0)</f>
        <v>82</v>
      </c>
      <c r="F10" s="74" t="str">
        <f>IFERROR(__xludf.DUMMYFUNCTION("IF(LEN(C10)=0,"""",QUERY(Archive!B:C,""Select COUNT(B) WHERE C starts with 'RT' AND B ='""&amp;C10&amp;""' LABEL COUNT(B) ''"")/D10)"),"#N/A")</f>
        <v>#N/A</v>
      </c>
      <c r="G10" s="75" t="str">
        <f>IFERROR(__xludf.DUMMYFUNCTION("IF(LEN(C10)=0,"""",SPARKLINE(FREQUENCY(FILTER(Archive!E:E,Archive!B:B=C10),M$2:M$21)))"),"")</f>
        <v/>
      </c>
      <c r="H10" s="62"/>
      <c r="I10" s="76" t="s">
        <v>2023</v>
      </c>
      <c r="J10" s="77">
        <f>IF(Summary!sCalc="On",COUNTIF(Archive!E:E,"&gt;"&amp;J7-1/24/60*10)/10,"")</f>
        <v>0.1</v>
      </c>
      <c r="K10" s="80" t="s">
        <v>2024</v>
      </c>
      <c r="L10" s="62"/>
      <c r="M10">
        <f t="shared" si="1"/>
        <v>44626</v>
      </c>
    </row>
    <row r="11" ht="22.5" customHeight="1">
      <c r="A11" s="62"/>
      <c r="B11" s="78" t="s">
        <v>2014</v>
      </c>
      <c r="C11" s="79" t="str">
        <f>IFERROR(__xludf.DUMMYFUNCTION("""COMPUTED_VALUE"""),"FieryRed1")</f>
        <v>FieryRed1</v>
      </c>
      <c r="D11" s="73">
        <f>IFERROR(__xludf.DUMMYFUNCTION("""COMPUTED_VALUE"""),13.0)</f>
        <v>13</v>
      </c>
      <c r="E11" s="73">
        <f>IFERROR(__xludf.DUMMYFUNCTION("IF(LEN(C11)=0,"""",QUERY(Archive!C:C,""Select COUNT(C) WHERE lower(C) contains '""&amp;LOWER(C11)&amp;""' LABEL COUNT(C) ''""))"),27.0)</f>
        <v>27</v>
      </c>
      <c r="F11" s="74">
        <f>IFERROR(__xludf.DUMMYFUNCTION("IF(LEN(C11)=0,"""",QUERY(Archive!B:C,""Select COUNT(B) WHERE C starts with 'RT' AND B ='""&amp;C11&amp;""' LABEL COUNT(B) ''"")/D11)"),1.0)</f>
        <v>1</v>
      </c>
      <c r="G11" s="75" t="str">
        <f>IFERROR(__xludf.DUMMYFUNCTION("IF(LEN(C11)=0,"""",SPARKLINE(FREQUENCY(FILTER(Archive!E:E,Archive!B:B=C11),M$2:M$21)))"),"")</f>
        <v/>
      </c>
      <c r="H11" s="62"/>
      <c r="I11" s="82"/>
      <c r="J11" s="62"/>
      <c r="K11" s="62"/>
      <c r="L11" s="62"/>
      <c r="M11">
        <f t="shared" si="1"/>
        <v>44636</v>
      </c>
    </row>
    <row r="12" ht="22.5" customHeight="1">
      <c r="A12" s="62"/>
      <c r="B12" s="78" t="s">
        <v>2014</v>
      </c>
      <c r="C12" s="79" t="str">
        <f>IFERROR(__xludf.DUMMYFUNCTION("""COMPUTED_VALUE"""),"belld17")</f>
        <v>belld17</v>
      </c>
      <c r="D12" s="73">
        <f>IFERROR(__xludf.DUMMYFUNCTION("""COMPUTED_VALUE"""),13.0)</f>
        <v>13</v>
      </c>
      <c r="E12" s="73">
        <f>IFERROR(__xludf.DUMMYFUNCTION("IF(LEN(C12)=0,"""",QUERY(Archive!C:C,""Select COUNT(C) WHERE lower(C) contains '""&amp;LOWER(C12)&amp;""' LABEL COUNT(C) ''""))"),112.0)</f>
        <v>112</v>
      </c>
      <c r="F12" s="74">
        <f>IFERROR(__xludf.DUMMYFUNCTION("IF(LEN(C12)=0,"""",QUERY(Archive!B:C,""Select COUNT(B) WHERE C starts with 'RT' AND B ='""&amp;C12&amp;""' LABEL COUNT(B) ''"")/D12)"),0.6923076923076923)</f>
        <v>0.6923076923</v>
      </c>
      <c r="G12" s="75" t="str">
        <f>IFERROR(__xludf.DUMMYFUNCTION("IF(LEN(C12)=0,"""",SPARKLINE(FREQUENCY(FILTER(Archive!E:E,Archive!B:B=C12),M$2:M$21)))"),"")</f>
        <v/>
      </c>
      <c r="H12" s="62"/>
      <c r="I12" s="76"/>
      <c r="J12" s="83"/>
      <c r="K12" s="84"/>
      <c r="L12" s="84"/>
      <c r="M12">
        <f t="shared" si="1"/>
        <v>44646</v>
      </c>
    </row>
    <row r="13" ht="22.5" customHeight="1">
      <c r="A13" s="62"/>
      <c r="B13" s="78" t="s">
        <v>2014</v>
      </c>
      <c r="C13" s="79" t="str">
        <f>IFERROR(__xludf.DUMMYFUNCTION("""COMPUTED_VALUE"""),"debbaff")</f>
        <v>debbaff</v>
      </c>
      <c r="D13" s="73">
        <f>IFERROR(__xludf.DUMMYFUNCTION("""COMPUTED_VALUE"""),10.0)</f>
        <v>10</v>
      </c>
      <c r="E13" s="73">
        <f>IFERROR(__xludf.DUMMYFUNCTION("IF(LEN(C13)=0,"""",QUERY(Archive!C:C,""Select COUNT(C) WHERE lower(C) contains '""&amp;LOWER(C13)&amp;""' LABEL COUNT(C) ''""))"),51.0)</f>
        <v>51</v>
      </c>
      <c r="F13" s="74">
        <f>IFERROR(__xludf.DUMMYFUNCTION("IF(LEN(C13)=0,"""",QUERY(Archive!B:C,""Select COUNT(B) WHERE C starts with 'RT' AND B ='""&amp;C13&amp;""' LABEL COUNT(B) ''"")/D13)"),0.7)</f>
        <v>0.7</v>
      </c>
      <c r="G13" s="75" t="str">
        <f>IFERROR(__xludf.DUMMYFUNCTION("IF(LEN(C13)=0,"""",SPARKLINE(FREQUENCY(FILTER(Archive!E:E,Archive!B:B=C13),M$2:M$21)))"),"")</f>
        <v/>
      </c>
      <c r="H13" s="62"/>
      <c r="I13" s="76"/>
      <c r="J13" s="85"/>
      <c r="K13" s="84"/>
      <c r="L13" s="84"/>
      <c r="M13">
        <f t="shared" si="1"/>
        <v>44656</v>
      </c>
    </row>
    <row r="14" ht="22.5" customHeight="1">
      <c r="A14" s="62"/>
      <c r="B14" s="78" t="s">
        <v>2014</v>
      </c>
      <c r="C14" s="79" t="str">
        <f>IFERROR(__xludf.DUMMYFUNCTION("""COMPUTED_VALUE"""),"baaanedict")</f>
        <v>baaanedict</v>
      </c>
      <c r="D14" s="73">
        <f>IFERROR(__xludf.DUMMYFUNCTION("""COMPUTED_VALUE"""),9.0)</f>
        <v>9</v>
      </c>
      <c r="E14" s="73">
        <f>IFERROR(__xludf.DUMMYFUNCTION("IF(LEN(C14)=0,"""",QUERY(Archive!C:C,""Select COUNT(C) WHERE lower(C) contains '""&amp;LOWER(C14)&amp;""' LABEL COUNT(C) ''""))"),20.0)</f>
        <v>20</v>
      </c>
      <c r="F14" s="74" t="str">
        <f>IFERROR(__xludf.DUMMYFUNCTION("IF(LEN(C14)=0,"""",QUERY(Archive!B:C,""Select COUNT(B) WHERE C starts with 'RT' AND B ='""&amp;C14&amp;""' LABEL COUNT(B) ''"")/D14)"),"#N/A")</f>
        <v>#N/A</v>
      </c>
      <c r="G14" s="75" t="str">
        <f>IFERROR(__xludf.DUMMYFUNCTION("IF(LEN(C14)=0,"""",SPARKLINE(FREQUENCY(FILTER(Archive!E:E,Archive!B:B=C14),M$2:M$21)))"),"")</f>
        <v/>
      </c>
      <c r="H14" s="62"/>
      <c r="I14" s="82"/>
      <c r="J14" s="85"/>
      <c r="K14" s="86"/>
      <c r="L14" s="86"/>
      <c r="M14">
        <f t="shared" si="1"/>
        <v>44666</v>
      </c>
    </row>
    <row r="15" ht="22.5" customHeight="1">
      <c r="A15" s="62"/>
      <c r="B15" s="78" t="s">
        <v>2014</v>
      </c>
      <c r="C15" s="79" t="str">
        <f>IFERROR(__xludf.DUMMYFUNCTION("""COMPUTED_VALUE"""),"EdBurritoPod")</f>
        <v>EdBurritoPod</v>
      </c>
      <c r="D15" s="73">
        <f>IFERROR(__xludf.DUMMYFUNCTION("""COMPUTED_VALUE"""),6.0)</f>
        <v>6</v>
      </c>
      <c r="E15" s="73">
        <f>IFERROR(__xludf.DUMMYFUNCTION("IF(LEN(C15)=0,"""",QUERY(Archive!C:C,""Select COUNT(C) WHERE lower(C) contains '""&amp;LOWER(C15)&amp;""' LABEL COUNT(C) ''""))"),17.0)</f>
        <v>17</v>
      </c>
      <c r="F15" s="74">
        <f>IFERROR(__xludf.DUMMYFUNCTION("IF(LEN(C15)=0,"""",QUERY(Archive!B:C,""Select COUNT(B) WHERE C starts with 'RT' AND B ='""&amp;C15&amp;""' LABEL COUNT(B) ''"")/D15)"),0.5)</f>
        <v>0.5</v>
      </c>
      <c r="G15" s="75" t="str">
        <f>IFERROR(__xludf.DUMMYFUNCTION("IF(LEN(C15)=0,"""",SPARKLINE(FREQUENCY(FILTER(Archive!E:E,Archive!B:B=C15),M$2:M$21)))"),"")</f>
        <v/>
      </c>
      <c r="H15" s="62"/>
      <c r="I15" s="76" t="s">
        <v>2025</v>
      </c>
      <c r="J15" s="38" t="str">
        <f>HYPERLINK("http://hawksey.info/tagsexplorer/?key="&amp;getSheetKey(ReadmeSettings!B6)&amp;"&amp;gid="&amp;getSheetGID(), "TAGSExplorer")</f>
        <v>TAGSExplorer</v>
      </c>
      <c r="K15" s="80" t="s">
        <v>30</v>
      </c>
      <c r="L15" s="86"/>
      <c r="M15">
        <f t="shared" si="1"/>
        <v>44676</v>
      </c>
    </row>
    <row r="16" ht="22.5" customHeight="1">
      <c r="A16" s="62"/>
      <c r="B16" s="78" t="s">
        <v>2014</v>
      </c>
      <c r="C16" s="79" t="str">
        <f>IFERROR(__xludf.DUMMYFUNCTION("""COMPUTED_VALUE"""),"EduBot_HE")</f>
        <v>EduBot_HE</v>
      </c>
      <c r="D16" s="73">
        <f>IFERROR(__xludf.DUMMYFUNCTION("""COMPUTED_VALUE"""),6.0)</f>
        <v>6</v>
      </c>
      <c r="E16" s="73" t="str">
        <f>IFERROR(__xludf.DUMMYFUNCTION("IF(LEN(C16)=0,"""",QUERY(Archive!C:C,""Select COUNT(C) WHERE lower(C) contains '""&amp;LOWER(C16)&amp;""' LABEL COUNT(C) ''""))"),"#N/A")</f>
        <v>#N/A</v>
      </c>
      <c r="F16" s="74">
        <f>IFERROR(__xludf.DUMMYFUNCTION("IF(LEN(C16)=0,"""",QUERY(Archive!B:C,""Select COUNT(B) WHERE C starts with 'RT' AND B ='""&amp;C16&amp;""' LABEL COUNT(B) ''"")/D16)"),1.0)</f>
        <v>1</v>
      </c>
      <c r="G16" s="75" t="str">
        <f>IFERROR(__xludf.DUMMYFUNCTION("IF(LEN(C16)=0,"""",SPARKLINE(FREQUENCY(FILTER(Archive!E:E,Archive!B:B=C16),M$2:M$21)))"),"")</f>
        <v/>
      </c>
      <c r="H16" s="62"/>
      <c r="I16" s="62"/>
      <c r="J16" s="38" t="str">
        <f>HYPERLINK("http://hawksey.info/tagsexplorer/arc.html?key="&amp;getSheetKey(ReadmeSettings!B9)&amp;"&amp;gid="&amp;getSheetGID(), "TAGS Archive")</f>
        <v>TAGS Archive</v>
      </c>
      <c r="K16" s="87" t="s">
        <v>31</v>
      </c>
      <c r="L16" s="86"/>
      <c r="M16">
        <f t="shared" si="1"/>
        <v>44686</v>
      </c>
    </row>
    <row r="17" ht="22.5" customHeight="1">
      <c r="A17" s="62"/>
      <c r="B17" s="78" t="s">
        <v>2014</v>
      </c>
      <c r="C17" s="79" t="str">
        <f>IFERROR(__xludf.DUMMYFUNCTION("""COMPUTED_VALUE"""),"GlennAdamHurst")</f>
        <v>GlennAdamHurst</v>
      </c>
      <c r="D17" s="73">
        <f>IFERROR(__xludf.DUMMYFUNCTION("""COMPUTED_VALUE"""),6.0)</f>
        <v>6</v>
      </c>
      <c r="E17" s="73">
        <f>IFERROR(__xludf.DUMMYFUNCTION("IF(LEN(C17)=0,"""",QUERY(Archive!C:C,""Select COUNT(C) WHERE lower(C) contains '""&amp;LOWER(C17)&amp;""' LABEL COUNT(C) ''""))"),7.0)</f>
        <v>7</v>
      </c>
      <c r="F17" s="74">
        <f>IFERROR(__xludf.DUMMYFUNCTION("IF(LEN(C17)=0,"""",QUERY(Archive!B:C,""Select COUNT(B) WHERE C starts with 'RT' AND B ='""&amp;C17&amp;""' LABEL COUNT(B) ''"")/D17)"),0.6666666666666666)</f>
        <v>0.6666666667</v>
      </c>
      <c r="G17" s="75" t="str">
        <f>IFERROR(__xludf.DUMMYFUNCTION("IF(LEN(C17)=0,"""",SPARKLINE(FREQUENCY(FILTER(Archive!E:E,Archive!B:B=C17),M$2:M$21)))"),"")</f>
        <v/>
      </c>
      <c r="H17" s="62"/>
      <c r="I17" s="62"/>
      <c r="J17" s="88"/>
      <c r="K17" s="86"/>
      <c r="L17" s="86"/>
      <c r="M17">
        <f t="shared" si="1"/>
        <v>44696</v>
      </c>
    </row>
    <row r="18" ht="22.5" customHeight="1">
      <c r="A18" s="62"/>
      <c r="B18" s="78" t="s">
        <v>2014</v>
      </c>
      <c r="C18" s="79" t="str">
        <f>IFERROR(__xludf.DUMMYFUNCTION("""COMPUTED_VALUE"""),"NtuTilt")</f>
        <v>NtuTilt</v>
      </c>
      <c r="D18" s="73">
        <f>IFERROR(__xludf.DUMMYFUNCTION("""COMPUTED_VALUE"""),6.0)</f>
        <v>6</v>
      </c>
      <c r="E18" s="73">
        <f>IFERROR(__xludf.DUMMYFUNCTION("IF(LEN(C18)=0,"""",QUERY(Archive!C:C,""Select COUNT(C) WHERE lower(C) contains '""&amp;LOWER(C18)&amp;""' LABEL COUNT(C) ''""))"),9.0)</f>
        <v>9</v>
      </c>
      <c r="F18" s="74">
        <f>IFERROR(__xludf.DUMMYFUNCTION("IF(LEN(C18)=0,"""",QUERY(Archive!B:C,""Select COUNT(B) WHERE C starts with 'RT' AND B ='""&amp;C18&amp;""' LABEL COUNT(B) ''"")/D18)"),0.5)</f>
        <v>0.5</v>
      </c>
      <c r="G18" s="75" t="str">
        <f>IFERROR(__xludf.DUMMYFUNCTION("IF(LEN(C18)=0,"""",SPARKLINE(FREQUENCY(FILTER(Archive!E:E,Archive!B:B=C18),M$2:M$21)))"),"")</f>
        <v/>
      </c>
      <c r="H18" s="62"/>
      <c r="I18" s="62"/>
      <c r="J18" s="86"/>
      <c r="K18" s="86"/>
      <c r="L18" s="86"/>
      <c r="M18">
        <f t="shared" si="1"/>
        <v>44706</v>
      </c>
    </row>
    <row r="19" ht="22.5" customHeight="1">
      <c r="A19" s="62"/>
      <c r="B19" s="78" t="s">
        <v>2014</v>
      </c>
      <c r="C19" s="79" t="str">
        <f>IFERROR(__xludf.DUMMYFUNCTION("""COMPUTED_VALUE"""),"VirnaRossi")</f>
        <v>VirnaRossi</v>
      </c>
      <c r="D19" s="73">
        <f>IFERROR(__xludf.DUMMYFUNCTION("""COMPUTED_VALUE"""),6.0)</f>
        <v>6</v>
      </c>
      <c r="E19" s="73">
        <f>IFERROR(__xludf.DUMMYFUNCTION("IF(LEN(C19)=0,"""",QUERY(Archive!C:C,""Select COUNT(C) WHERE lower(C) contains '""&amp;LOWER(C19)&amp;""' LABEL COUNT(C) ''""))"),32.0)</f>
        <v>32</v>
      </c>
      <c r="F19" s="74">
        <f>IFERROR(__xludf.DUMMYFUNCTION("IF(LEN(C19)=0,"""",QUERY(Archive!B:C,""Select COUNT(B) WHERE C starts with 'RT' AND B ='""&amp;C19&amp;""' LABEL COUNT(B) ''"")/D19)"),1.0)</f>
        <v>1</v>
      </c>
      <c r="G19" s="75" t="str">
        <f>IFERROR(__xludf.DUMMYFUNCTION("IF(LEN(C19)=0,"""",SPARKLINE(FREQUENCY(FILTER(Archive!E:E,Archive!B:B=C19),M$2:M$21)))"),"")</f>
        <v/>
      </c>
      <c r="H19" s="62"/>
      <c r="I19" s="89" t="s">
        <v>2026</v>
      </c>
      <c r="J19" s="90" t="s">
        <v>2027</v>
      </c>
      <c r="K19" s="86"/>
      <c r="L19" s="86"/>
      <c r="M19">
        <f t="shared" si="1"/>
        <v>44716</v>
      </c>
    </row>
    <row r="20" ht="22.5" customHeight="1">
      <c r="A20" s="62"/>
      <c r="B20" s="78" t="s">
        <v>2014</v>
      </c>
      <c r="C20" s="79" t="str">
        <f>IFERROR(__xludf.DUMMYFUNCTION("""COMPUTED_VALUE"""),"Sarah__Hallam")</f>
        <v>Sarah__Hallam</v>
      </c>
      <c r="D20" s="73">
        <f>IFERROR(__xludf.DUMMYFUNCTION("""COMPUTED_VALUE"""),5.0)</f>
        <v>5</v>
      </c>
      <c r="E20" s="73">
        <f>IFERROR(__xludf.DUMMYFUNCTION("IF(LEN(C20)=0,"""",QUERY(Archive!C:C,""Select COUNT(C) WHERE lower(C) contains '""&amp;LOWER(C20)&amp;""' LABEL COUNT(C) ''""))"),49.0)</f>
        <v>49</v>
      </c>
      <c r="F20" s="74">
        <f>IFERROR(__xludf.DUMMYFUNCTION("IF(LEN(C20)=0,"""",QUERY(Archive!B:C,""Select COUNT(B) WHERE C starts with 'RT' AND B ='""&amp;C20&amp;""' LABEL COUNT(B) ''"")/D20)"),0.4)</f>
        <v>0.4</v>
      </c>
      <c r="G20" s="75" t="str">
        <f>IFERROR(__xludf.DUMMYFUNCTION("IF(LEN(C20)=0,"""",SPARKLINE(FREQUENCY(FILTER(Archive!E:E,Archive!B:B=C20),M$2:M$21)))"),"")</f>
        <v/>
      </c>
      <c r="H20" s="62"/>
      <c r="I20" s="62"/>
      <c r="J20" s="91" t="s">
        <v>2028</v>
      </c>
      <c r="K20" s="86"/>
      <c r="L20" s="86"/>
      <c r="M20">
        <f t="shared" si="1"/>
        <v>44726</v>
      </c>
    </row>
    <row r="21" ht="22.5" customHeight="1">
      <c r="A21" s="62"/>
      <c r="B21" s="78" t="s">
        <v>2014</v>
      </c>
      <c r="C21" s="79" t="str">
        <f>IFERROR(__xludf.DUMMYFUNCTION("""COMPUTED_VALUE"""),"CLTatEHU")</f>
        <v>CLTatEHU</v>
      </c>
      <c r="D21" s="73">
        <f>IFERROR(__xludf.DUMMYFUNCTION("""COMPUTED_VALUE"""),4.0)</f>
        <v>4</v>
      </c>
      <c r="E21" s="73">
        <f>IFERROR(__xludf.DUMMYFUNCTION("IF(LEN(C21)=0,"""",QUERY(Archive!C:C,""Select COUNT(C) WHERE lower(C) contains '""&amp;LOWER(C21)&amp;""' LABEL COUNT(C) ''""))"),14.0)</f>
        <v>14</v>
      </c>
      <c r="F21" s="74" t="str">
        <f>IFERROR(__xludf.DUMMYFUNCTION("IF(LEN(C21)=0,"""",QUERY(Archive!B:C,""Select COUNT(B) WHERE C starts with 'RT' AND B ='""&amp;C21&amp;""' LABEL COUNT(B) ''"")/D21)"),"#N/A")</f>
        <v>#N/A</v>
      </c>
      <c r="G21" s="75" t="str">
        <f>IFERROR(__xludf.DUMMYFUNCTION("IF(LEN(C21)=0,"""",SPARKLINE(FREQUENCY(FILTER(Archive!E:E,Archive!B:B=C21),M$2:M$21)))"),"")</f>
        <v/>
      </c>
      <c r="H21" s="62"/>
      <c r="I21" s="62"/>
      <c r="J21" s="86"/>
      <c r="K21" s="86"/>
      <c r="L21" s="86"/>
      <c r="M21">
        <f>ROUNDDOWN(J7)</f>
        <v>44736</v>
      </c>
    </row>
    <row r="22" ht="22.5" customHeight="1">
      <c r="A22" s="62"/>
      <c r="B22" s="78" t="s">
        <v>2014</v>
      </c>
      <c r="C22" s="79" t="str">
        <f>IFERROR(__xludf.DUMMYFUNCTION("""COMPUTED_VALUE"""),"andrewmid")</f>
        <v>andrewmid</v>
      </c>
      <c r="D22" s="73">
        <f>IFERROR(__xludf.DUMMYFUNCTION("""COMPUTED_VALUE"""),4.0)</f>
        <v>4</v>
      </c>
      <c r="E22" s="73">
        <f>IFERROR(__xludf.DUMMYFUNCTION("IF(LEN(C22)=0,"""",QUERY(Archive!C:C,""Select COUNT(C) WHERE lower(C) contains '""&amp;LOWER(C22)&amp;""' LABEL COUNT(C) ''""))"),12.0)</f>
        <v>12</v>
      </c>
      <c r="F22" s="74">
        <f>IFERROR(__xludf.DUMMYFUNCTION("IF(LEN(C22)=0,"""",QUERY(Archive!B:C,""Select COUNT(B) WHERE C starts with 'RT' AND B ='""&amp;C22&amp;""' LABEL COUNT(B) ''"")/D22)"),0.5)</f>
        <v>0.5</v>
      </c>
      <c r="G22" s="75" t="str">
        <f>IFERROR(__xludf.DUMMYFUNCTION("IF(LEN(C22)=0,"""",SPARKLINE(FREQUENCY(FILTER(Archive!E:E,Archive!B:B=C22),M$2:M$21)))"),"")</f>
        <v/>
      </c>
      <c r="H22" s="62"/>
      <c r="I22" s="62"/>
      <c r="J22" s="86"/>
      <c r="K22" s="86"/>
      <c r="L22" s="86"/>
      <c r="M22" s="92"/>
    </row>
    <row r="23" ht="22.5" customHeight="1">
      <c r="A23" s="62"/>
      <c r="B23" s="78" t="s">
        <v>2014</v>
      </c>
      <c r="C23" s="79" t="str">
        <f>IFERROR(__xludf.DUMMYFUNCTION("""COMPUTED_VALUE"""),"superteamup")</f>
        <v>superteamup</v>
      </c>
      <c r="D23" s="73">
        <f>IFERROR(__xludf.DUMMYFUNCTION("""COMPUTED_VALUE"""),4.0)</f>
        <v>4</v>
      </c>
      <c r="E23" s="73">
        <f>IFERROR(__xludf.DUMMYFUNCTION("IF(LEN(C23)=0,"""",QUERY(Archive!C:C,""Select COUNT(C) WHERE lower(C) contains '""&amp;LOWER(C23)&amp;""' LABEL COUNT(C) ''""))"),69.0)</f>
        <v>69</v>
      </c>
      <c r="F23" s="74">
        <f>IFERROR(__xludf.DUMMYFUNCTION("IF(LEN(C23)=0,"""",QUERY(Archive!B:C,""Select COUNT(B) WHERE C starts with 'RT' AND B ='""&amp;C23&amp;""' LABEL COUNT(B) ''"")/D23)"),1.0)</f>
        <v>1</v>
      </c>
      <c r="G23" s="75" t="str">
        <f>IFERROR(__xludf.DUMMYFUNCTION("IF(LEN(C23)=0,"""",SPARKLINE(FREQUENCY(FILTER(Archive!E:E,Archive!B:B=C23),M$2:M$21)))"),"")</f>
        <v/>
      </c>
      <c r="H23" s="62"/>
      <c r="I23" s="62"/>
      <c r="J23" s="86"/>
      <c r="K23" s="86"/>
      <c r="L23" s="86"/>
      <c r="M23" s="92"/>
    </row>
    <row r="24" ht="22.5" customHeight="1">
      <c r="A24" s="62"/>
      <c r="B24" s="78" t="s">
        <v>2014</v>
      </c>
      <c r="C24" s="79" t="str">
        <f>IFERROR(__xludf.DUMMYFUNCTION("""COMPUTED_VALUE"""),"ClariMichele")</f>
        <v>ClariMichele</v>
      </c>
      <c r="D24" s="73">
        <f>IFERROR(__xludf.DUMMYFUNCTION("""COMPUTED_VALUE"""),3.0)</f>
        <v>3</v>
      </c>
      <c r="E24" s="73">
        <f>IFERROR(__xludf.DUMMYFUNCTION("IF(LEN(C24)=0,"""",QUERY(Archive!C:C,""Select COUNT(C) WHERE lower(C) contains '""&amp;LOWER(C24)&amp;""' LABEL COUNT(C) ''""))"),2.0)</f>
        <v>2</v>
      </c>
      <c r="F24" s="74" t="str">
        <f>IFERROR(__xludf.DUMMYFUNCTION("IF(LEN(C24)=0,"""",QUERY(Archive!B:C,""Select COUNT(B) WHERE C starts with 'RT' AND B ='""&amp;C24&amp;""' LABEL COUNT(B) ''"")/D24)"),"#N/A")</f>
        <v>#N/A</v>
      </c>
      <c r="G24" s="75" t="str">
        <f>IFERROR(__xludf.DUMMYFUNCTION("IF(LEN(C24)=0,"""",SPARKLINE(FREQUENCY(FILTER(Archive!E:E,Archive!B:B=C24),M$2:M$21)))"),"")</f>
        <v/>
      </c>
      <c r="H24" s="62"/>
      <c r="I24" s="62"/>
      <c r="J24" s="62"/>
      <c r="K24" s="62"/>
      <c r="L24" s="62"/>
    </row>
    <row r="25" ht="22.5" customHeight="1">
      <c r="A25" s="62"/>
      <c r="B25" s="78" t="s">
        <v>2014</v>
      </c>
      <c r="C25" s="79" t="str">
        <f>IFERROR(__xludf.DUMMYFUNCTION("""COMPUTED_VALUE"""),"DrLeeCoutts")</f>
        <v>DrLeeCoutts</v>
      </c>
      <c r="D25" s="73">
        <f>IFERROR(__xludf.DUMMYFUNCTION("""COMPUTED_VALUE"""),3.0)</f>
        <v>3</v>
      </c>
      <c r="E25" s="73">
        <f>IFERROR(__xludf.DUMMYFUNCTION("IF(LEN(C25)=0,"""",QUERY(Archive!C:C,""Select COUNT(C) WHERE lower(C) contains '""&amp;LOWER(C25)&amp;""' LABEL COUNT(C) ''""))"),8.0)</f>
        <v>8</v>
      </c>
      <c r="F25" s="74">
        <f>IFERROR(__xludf.DUMMYFUNCTION("IF(LEN(C25)=0,"""",QUERY(Archive!B:C,""Select COUNT(B) WHERE C starts with 'RT' AND B ='""&amp;C25&amp;""' LABEL COUNT(B) ''"")/D25)"),0.6666666666666666)</f>
        <v>0.6666666667</v>
      </c>
      <c r="G25" s="75" t="str">
        <f>IFERROR(__xludf.DUMMYFUNCTION("IF(LEN(C25)=0,"""",SPARKLINE(FREQUENCY(FILTER(Archive!E:E,Archive!B:B=C25),M$2:M$21)))"),"")</f>
        <v/>
      </c>
      <c r="H25" s="62"/>
      <c r="I25" s="62"/>
      <c r="J25" s="62"/>
      <c r="K25" s="62"/>
      <c r="L25" s="62"/>
    </row>
    <row r="26" ht="22.5" customHeight="1">
      <c r="A26" s="62"/>
      <c r="B26" s="78" t="s">
        <v>2014</v>
      </c>
      <c r="C26" s="79" t="str">
        <f>IFERROR(__xludf.DUMMYFUNCTION("""COMPUTED_VALUE"""),"LindaKKaye")</f>
        <v>LindaKKaye</v>
      </c>
      <c r="D26" s="73">
        <f>IFERROR(__xludf.DUMMYFUNCTION("""COMPUTED_VALUE"""),3.0)</f>
        <v>3</v>
      </c>
      <c r="E26" s="73">
        <f>IFERROR(__xludf.DUMMYFUNCTION("IF(LEN(C26)=0,"""",QUERY(Archive!C:C,""Select COUNT(C) WHERE lower(C) contains '""&amp;LOWER(C26)&amp;""' LABEL COUNT(C) ''""))"),4.0)</f>
        <v>4</v>
      </c>
      <c r="F26" s="74">
        <f>IFERROR(__xludf.DUMMYFUNCTION("IF(LEN(C26)=0,"""",QUERY(Archive!B:C,""Select COUNT(B) WHERE C starts with 'RT' AND B ='""&amp;C26&amp;""' LABEL COUNT(B) ''"")/D26)"),0.3333333333333333)</f>
        <v>0.3333333333</v>
      </c>
      <c r="G26" s="75" t="str">
        <f>IFERROR(__xludf.DUMMYFUNCTION("IF(LEN(C26)=0,"""",SPARKLINE(FREQUENCY(FILTER(Archive!E:E,Archive!B:B=C26),M$2:M$21)))"),"")</f>
        <v/>
      </c>
      <c r="H26" s="62"/>
      <c r="I26" s="62"/>
      <c r="J26" s="62"/>
      <c r="K26" s="62"/>
      <c r="L26" s="62"/>
    </row>
    <row r="27" ht="22.5" customHeight="1">
      <c r="A27" s="62"/>
      <c r="B27" s="78" t="s">
        <v>2014</v>
      </c>
      <c r="C27" s="79" t="str">
        <f>IFERROR(__xludf.DUMMYFUNCTION("""COMPUTED_VALUE"""),"NTRepository")</f>
        <v>NTRepository</v>
      </c>
      <c r="D27" s="73">
        <f>IFERROR(__xludf.DUMMYFUNCTION("""COMPUTED_VALUE"""),3.0)</f>
        <v>3</v>
      </c>
      <c r="E27" s="73">
        <f>IFERROR(__xludf.DUMMYFUNCTION("IF(LEN(C27)=0,"""",QUERY(Archive!C:C,""Select COUNT(C) WHERE lower(C) contains '""&amp;LOWER(C27)&amp;""' LABEL COUNT(C) ''""))"),21.0)</f>
        <v>21</v>
      </c>
      <c r="F27" s="74">
        <f>IFERROR(__xludf.DUMMYFUNCTION("IF(LEN(C27)=0,"""",QUERY(Archive!B:C,""Select COUNT(B) WHERE C starts with 'RT' AND B ='""&amp;C27&amp;""' LABEL COUNT(B) ''"")/D27)"),0.6666666666666666)</f>
        <v>0.6666666667</v>
      </c>
      <c r="G27" s="75" t="str">
        <f>IFERROR(__xludf.DUMMYFUNCTION("IF(LEN(C27)=0,"""",SPARKLINE(FREQUENCY(FILTER(Archive!E:E,Archive!B:B=C27),M$2:M$21)))"),"")</f>
        <v/>
      </c>
      <c r="H27" s="62"/>
      <c r="I27" s="62"/>
      <c r="J27" s="62"/>
      <c r="K27" s="62"/>
      <c r="L27" s="62"/>
    </row>
    <row r="28" ht="22.5" customHeight="1">
      <c r="A28" s="62"/>
      <c r="B28" s="78" t="s">
        <v>2014</v>
      </c>
      <c r="C28" s="79" t="str">
        <f>IFERROR(__xludf.DUMMYFUNCTION("""COMPUTED_VALUE"""),"neilwithnell")</f>
        <v>neilwithnell</v>
      </c>
      <c r="D28" s="73">
        <f>IFERROR(__xludf.DUMMYFUNCTION("""COMPUTED_VALUE"""),3.0)</f>
        <v>3</v>
      </c>
      <c r="E28" s="73">
        <f>IFERROR(__xludf.DUMMYFUNCTION("IF(LEN(C28)=0,"""",QUERY(Archive!C:C,""Select COUNT(C) WHERE lower(C) contains '""&amp;LOWER(C28)&amp;""' LABEL COUNT(C) ''""))"),16.0)</f>
        <v>16</v>
      </c>
      <c r="F28" s="74">
        <f>IFERROR(__xludf.DUMMYFUNCTION("IF(LEN(C28)=0,"""",QUERY(Archive!B:C,""Select COUNT(B) WHERE C starts with 'RT' AND B ='""&amp;C28&amp;""' LABEL COUNT(B) ''"")/D28)"),1.0)</f>
        <v>1</v>
      </c>
      <c r="G28" s="75" t="str">
        <f>IFERROR(__xludf.DUMMYFUNCTION("IF(LEN(C28)=0,"""",SPARKLINE(FREQUENCY(FILTER(Archive!E:E,Archive!B:B=C28),M$2:M$21)))"),"")</f>
        <v/>
      </c>
      <c r="H28" s="62"/>
      <c r="I28" s="62"/>
      <c r="J28" s="62"/>
      <c r="K28" s="62"/>
      <c r="L28" s="62"/>
    </row>
    <row r="29" ht="22.5" customHeight="1">
      <c r="A29" s="62"/>
      <c r="B29" s="78" t="s">
        <v>2014</v>
      </c>
      <c r="C29" s="79" t="str">
        <f>IFERROR(__xludf.DUMMYFUNCTION("""COMPUTED_VALUE"""),"Emmadw")</f>
        <v>Emmadw</v>
      </c>
      <c r="D29" s="73">
        <f>IFERROR(__xludf.DUMMYFUNCTION("""COMPUTED_VALUE"""),2.0)</f>
        <v>2</v>
      </c>
      <c r="E29" s="73">
        <f>IFERROR(__xludf.DUMMYFUNCTION("IF(LEN(C29)=0,"""",QUERY(Archive!C:C,""Select COUNT(C) WHERE lower(C) contains '""&amp;LOWER(C29)&amp;""' LABEL COUNT(C) ''""))"),1.0)</f>
        <v>1</v>
      </c>
      <c r="F29" s="74">
        <f>IFERROR(__xludf.DUMMYFUNCTION("IF(LEN(C29)=0,"""",QUERY(Archive!B:C,""Select COUNT(B) WHERE C starts with 'RT' AND B ='""&amp;C29&amp;""' LABEL COUNT(B) ''"")/D29)"),0.5)</f>
        <v>0.5</v>
      </c>
      <c r="G29" s="75" t="str">
        <f>IFERROR(__xludf.DUMMYFUNCTION("IF(LEN(C29)=0,"""",SPARKLINE(FREQUENCY(FILTER(Archive!E:E,Archive!B:B=C29),M$2:M$21)))"),"")</f>
        <v/>
      </c>
      <c r="H29" s="62"/>
      <c r="I29" s="62"/>
      <c r="J29" s="62"/>
      <c r="K29" s="62"/>
      <c r="L29" s="62"/>
    </row>
    <row r="30" ht="22.5" customHeight="1">
      <c r="A30" s="62"/>
      <c r="B30" s="78" t="s">
        <v>2014</v>
      </c>
      <c r="C30" s="79" t="str">
        <f>IFERROR(__xludf.DUMMYFUNCTION("""COMPUTED_VALUE"""),"Enterpr94497903")</f>
        <v>Enterpr94497903</v>
      </c>
      <c r="D30" s="73">
        <f>IFERROR(__xludf.DUMMYFUNCTION("""COMPUTED_VALUE"""),2.0)</f>
        <v>2</v>
      </c>
      <c r="E30" s="73">
        <f>IFERROR(__xludf.DUMMYFUNCTION("IF(LEN(C30)=0,"""",QUERY(Archive!C:C,""Select COUNT(C) WHERE lower(C) contains '""&amp;LOWER(C30)&amp;""' LABEL COUNT(C) ''""))"),3.0)</f>
        <v>3</v>
      </c>
      <c r="F30" s="74" t="str">
        <f>IFERROR(__xludf.DUMMYFUNCTION("IF(LEN(C30)=0,"""",QUERY(Archive!B:C,""Select COUNT(B) WHERE C starts with 'RT' AND B ='""&amp;C30&amp;""' LABEL COUNT(B) ''"")/D30)"),"#N/A")</f>
        <v>#N/A</v>
      </c>
      <c r="G30" s="75" t="str">
        <f>IFERROR(__xludf.DUMMYFUNCTION("IF(LEN(C30)=0,"""",SPARKLINE(FREQUENCY(FILTER(Archive!E:E,Archive!B:B=C30),M$2:M$21)))"),"")</f>
        <v/>
      </c>
      <c r="H30" s="62"/>
      <c r="I30" s="62"/>
      <c r="J30" s="62"/>
      <c r="K30" s="62"/>
      <c r="L30" s="62"/>
    </row>
    <row r="31" ht="22.5" customHeight="1">
      <c r="A31" s="62"/>
      <c r="B31" s="78" t="s">
        <v>2014</v>
      </c>
      <c r="C31" s="79" t="str">
        <f>IFERROR(__xludf.DUMMYFUNCTION("""COMPUTED_VALUE"""),"KiuSum")</f>
        <v>KiuSum</v>
      </c>
      <c r="D31" s="73">
        <f>IFERROR(__xludf.DUMMYFUNCTION("""COMPUTED_VALUE"""),2.0)</f>
        <v>2</v>
      </c>
      <c r="E31" s="73">
        <f>IFERROR(__xludf.DUMMYFUNCTION("IF(LEN(C31)=0,"""",QUERY(Archive!C:C,""Select COUNT(C) WHERE lower(C) contains '""&amp;LOWER(C31)&amp;""' LABEL COUNT(C) ''""))"),51.0)</f>
        <v>51</v>
      </c>
      <c r="F31" s="74" t="str">
        <f>IFERROR(__xludf.DUMMYFUNCTION("IF(LEN(C31)=0,"""",QUERY(Archive!B:C,""Select COUNT(B) WHERE C starts with 'RT' AND B ='""&amp;C31&amp;""' LABEL COUNT(B) ''"")/D31)"),"#N/A")</f>
        <v>#N/A</v>
      </c>
      <c r="G31" s="75" t="str">
        <f>IFERROR(__xludf.DUMMYFUNCTION("IF(LEN(C31)=0,"""",SPARKLINE(FREQUENCY(FILTER(Archive!E:E,Archive!B:B=C31),M$2:M$21)))"),"")</f>
        <v/>
      </c>
      <c r="H31" s="62"/>
      <c r="I31" s="62"/>
      <c r="J31" s="62"/>
      <c r="K31" s="62"/>
      <c r="L31" s="62"/>
    </row>
    <row r="32" ht="16.5" customHeight="1">
      <c r="A32" s="62"/>
      <c r="B32" s="78" t="s">
        <v>2014</v>
      </c>
      <c r="C32" s="79" t="str">
        <f>IFERROR(__xludf.DUMMYFUNCTION("""COMPUTED_VALUE"""),"LauraR251")</f>
        <v>LauraR251</v>
      </c>
      <c r="D32" s="73">
        <f>IFERROR(__xludf.DUMMYFUNCTION("""COMPUTED_VALUE"""),2.0)</f>
        <v>2</v>
      </c>
      <c r="E32" s="73">
        <f>IFERROR(__xludf.DUMMYFUNCTION("IF(LEN(C32)=0,"""",QUERY(Archive!C:C,""Select COUNT(C) WHERE lower(C) contains '""&amp;LOWER(C32)&amp;""' LABEL COUNT(C) ''""))"),9.0)</f>
        <v>9</v>
      </c>
      <c r="F32" s="93"/>
      <c r="G32" s="94"/>
      <c r="H32" s="62"/>
      <c r="I32" s="62"/>
      <c r="J32" s="62"/>
      <c r="K32" s="62"/>
      <c r="L32" s="62"/>
    </row>
    <row r="33" ht="16.5" customHeight="1">
      <c r="A33" s="62"/>
      <c r="B33" s="78" t="s">
        <v>2014</v>
      </c>
      <c r="C33" s="79" t="str">
        <f>IFERROR(__xludf.DUMMYFUNCTION("""COMPUTED_VALUE"""),"OliviaKellyOU")</f>
        <v>OliviaKellyOU</v>
      </c>
      <c r="D33" s="73">
        <f>IFERROR(__xludf.DUMMYFUNCTION("""COMPUTED_VALUE"""),2.0)</f>
        <v>2</v>
      </c>
      <c r="E33" s="73">
        <f>IFERROR(__xludf.DUMMYFUNCTION("IF(LEN(C33)=0,"""",QUERY(Archive!C:C,""Select COUNT(C) WHERE lower(C) contains '""&amp;LOWER(C33)&amp;""' LABEL COUNT(C) ''""))"),10.0)</f>
        <v>10</v>
      </c>
      <c r="F33" s="93"/>
      <c r="G33" s="94"/>
      <c r="H33" s="62"/>
      <c r="I33" s="62"/>
      <c r="J33" s="62"/>
      <c r="K33" s="62"/>
      <c r="L33" s="62"/>
    </row>
    <row r="34" ht="16.5" customHeight="1">
      <c r="A34" s="62"/>
      <c r="B34" s="78" t="s">
        <v>2014</v>
      </c>
      <c r="C34" s="79" t="str">
        <f>IFERROR(__xludf.DUMMYFUNCTION("""COMPUTED_VALUE"""),"Reido2012")</f>
        <v>Reido2012</v>
      </c>
      <c r="D34" s="73">
        <f>IFERROR(__xludf.DUMMYFUNCTION("""COMPUTED_VALUE"""),2.0)</f>
        <v>2</v>
      </c>
      <c r="E34" s="73" t="str">
        <f>IFERROR(__xludf.DUMMYFUNCTION("IF(LEN(C34)=0,"""",QUERY(Archive!C:C,""Select COUNT(C) WHERE lower(C) contains '""&amp;LOWER(C34)&amp;""' LABEL COUNT(C) ''""))"),"#N/A")</f>
        <v>#N/A</v>
      </c>
      <c r="F34" s="93"/>
      <c r="G34" s="94"/>
      <c r="H34" s="62"/>
      <c r="I34" s="62"/>
      <c r="J34" s="62"/>
      <c r="K34" s="62"/>
      <c r="L34" s="62"/>
    </row>
    <row r="35" ht="16.5" customHeight="1">
      <c r="A35" s="62"/>
      <c r="B35" s="78" t="s">
        <v>2014</v>
      </c>
      <c r="C35" s="79" t="str">
        <f>IFERROR(__xludf.DUMMYFUNCTION("""COMPUTED_VALUE"""),"Sara_Louize_")</f>
        <v>Sara_Louize_</v>
      </c>
      <c r="D35" s="73">
        <f>IFERROR(__xludf.DUMMYFUNCTION("""COMPUTED_VALUE"""),2.0)</f>
        <v>2</v>
      </c>
      <c r="E35" s="73" t="str">
        <f>IFERROR(__xludf.DUMMYFUNCTION("IF(LEN(C35)=0,"""",QUERY(Archive!C:C,""Select COUNT(C) WHERE lower(C) contains '""&amp;LOWER(C35)&amp;""' LABEL COUNT(C) ''""))"),"#N/A")</f>
        <v>#N/A</v>
      </c>
      <c r="F35" s="93"/>
      <c r="G35" s="94"/>
      <c r="H35" s="62"/>
      <c r="I35" s="62"/>
      <c r="J35" s="62"/>
      <c r="K35" s="62"/>
      <c r="L35" s="62"/>
    </row>
    <row r="36" ht="16.5" customHeight="1">
      <c r="A36" s="62"/>
      <c r="B36" s="78" t="s">
        <v>2014</v>
      </c>
      <c r="C36" s="79" t="str">
        <f>IFERROR(__xludf.DUMMYFUNCTION("""COMPUTED_VALUE"""),"ShamuStirling")</f>
        <v>ShamuStirling</v>
      </c>
      <c r="D36" s="73">
        <f>IFERROR(__xludf.DUMMYFUNCTION("""COMPUTED_VALUE"""),2.0)</f>
        <v>2</v>
      </c>
      <c r="E36" s="73" t="str">
        <f>IFERROR(__xludf.DUMMYFUNCTION("IF(LEN(C36)=0,"""",QUERY(Archive!C:C,""Select COUNT(C) WHERE lower(C) contains '""&amp;LOWER(C36)&amp;""' LABEL COUNT(C) ''""))"),"#N/A")</f>
        <v>#N/A</v>
      </c>
      <c r="F36" s="93"/>
      <c r="G36" s="94"/>
      <c r="H36" s="62"/>
      <c r="I36" s="62"/>
      <c r="J36" s="62"/>
      <c r="K36" s="62"/>
      <c r="L36" s="62"/>
    </row>
    <row r="37" ht="16.5" customHeight="1">
      <c r="A37" s="62"/>
      <c r="B37" s="78" t="s">
        <v>2014</v>
      </c>
      <c r="C37" s="79" t="str">
        <f>IFERROR(__xludf.DUMMYFUNCTION("""COMPUTED_VALUE"""),"SolsticeCETL")</f>
        <v>SolsticeCETL</v>
      </c>
      <c r="D37" s="73">
        <f>IFERROR(__xludf.DUMMYFUNCTION("""COMPUTED_VALUE"""),2.0)</f>
        <v>2</v>
      </c>
      <c r="E37" s="73" t="str">
        <f>IFERROR(__xludf.DUMMYFUNCTION("IF(LEN(C37)=0,"""",QUERY(Archive!C:C,""Select COUNT(C) WHERE lower(C) contains '""&amp;LOWER(C37)&amp;""' LABEL COUNT(C) ''""))"),"#N/A")</f>
        <v>#N/A</v>
      </c>
      <c r="F37" s="93"/>
      <c r="G37" s="94"/>
      <c r="H37" s="62"/>
      <c r="I37" s="62"/>
      <c r="J37" s="62"/>
      <c r="K37" s="62"/>
      <c r="L37" s="62"/>
    </row>
    <row r="38" ht="16.5" customHeight="1">
      <c r="A38" s="62"/>
      <c r="B38" s="78" t="s">
        <v>2014</v>
      </c>
      <c r="C38" s="79" t="str">
        <f>IFERROR(__xludf.DUMMYFUNCTION("""COMPUTED_VALUE"""),"WarwickLanguage")</f>
        <v>WarwickLanguage</v>
      </c>
      <c r="D38" s="73">
        <f>IFERROR(__xludf.DUMMYFUNCTION("""COMPUTED_VALUE"""),2.0)</f>
        <v>2</v>
      </c>
      <c r="E38" s="73" t="str">
        <f>IFERROR(__xludf.DUMMYFUNCTION("IF(LEN(C38)=0,"""",QUERY(Archive!C:C,""Select COUNT(C) WHERE lower(C) contains '""&amp;LOWER(C38)&amp;""' LABEL COUNT(C) ''""))"),"#N/A")</f>
        <v>#N/A</v>
      </c>
      <c r="F38" s="93"/>
      <c r="G38" s="94"/>
      <c r="H38" s="62"/>
      <c r="I38" s="62"/>
      <c r="J38" s="62"/>
      <c r="K38" s="62"/>
      <c r="L38" s="62"/>
    </row>
    <row r="39" ht="16.5" customHeight="1">
      <c r="A39" s="62"/>
      <c r="B39" s="78" t="s">
        <v>2014</v>
      </c>
      <c r="C39" s="79" t="str">
        <f>IFERROR(__xludf.DUMMYFUNCTION("""COMPUTED_VALUE"""),"dataeducata")</f>
        <v>dataeducata</v>
      </c>
      <c r="D39" s="73">
        <f>IFERROR(__xludf.DUMMYFUNCTION("""COMPUTED_VALUE"""),2.0)</f>
        <v>2</v>
      </c>
      <c r="E39" s="73">
        <f>IFERROR(__xludf.DUMMYFUNCTION("IF(LEN(C39)=0,"""",QUERY(Archive!C:C,""Select COUNT(C) WHERE lower(C) contains '""&amp;LOWER(C39)&amp;""' LABEL COUNT(C) ''""))"),4.0)</f>
        <v>4</v>
      </c>
      <c r="F39" s="93"/>
      <c r="G39" s="94"/>
      <c r="H39" s="62"/>
      <c r="I39" s="62"/>
      <c r="J39" s="62"/>
      <c r="K39" s="62"/>
      <c r="L39" s="62"/>
    </row>
    <row r="40" ht="16.5" customHeight="1">
      <c r="A40" s="62"/>
      <c r="B40" s="78" t="s">
        <v>2014</v>
      </c>
      <c r="C40" s="79" t="str">
        <f>IFERROR(__xludf.DUMMYFUNCTION("""COMPUTED_VALUE"""),"hintondm")</f>
        <v>hintondm</v>
      </c>
      <c r="D40" s="73">
        <f>IFERROR(__xludf.DUMMYFUNCTION("""COMPUTED_VALUE"""),2.0)</f>
        <v>2</v>
      </c>
      <c r="E40" s="73">
        <f>IFERROR(__xludf.DUMMYFUNCTION("IF(LEN(C40)=0,"""",QUERY(Archive!C:C,""Select COUNT(C) WHERE lower(C) contains '""&amp;LOWER(C40)&amp;""' LABEL COUNT(C) ''""))"),29.0)</f>
        <v>29</v>
      </c>
      <c r="F40" s="93"/>
      <c r="G40" s="94"/>
      <c r="H40" s="62"/>
      <c r="I40" s="62"/>
      <c r="J40" s="62"/>
      <c r="K40" s="62"/>
      <c r="L40" s="62"/>
    </row>
    <row r="41" ht="16.5" customHeight="1">
      <c r="A41" s="62"/>
      <c r="B41" s="78" t="s">
        <v>2014</v>
      </c>
      <c r="C41" s="79" t="str">
        <f>IFERROR(__xludf.DUMMYFUNCTION("""COMPUTED_VALUE"""),"hopkinsdavid")</f>
        <v>hopkinsdavid</v>
      </c>
      <c r="D41" s="73">
        <f>IFERROR(__xludf.DUMMYFUNCTION("""COMPUTED_VALUE"""),2.0)</f>
        <v>2</v>
      </c>
      <c r="E41" s="73" t="str">
        <f>IFERROR(__xludf.DUMMYFUNCTION("IF(LEN(C41)=0,"""",QUERY(Archive!C:C,""Select COUNT(C) WHERE lower(C) contains '""&amp;LOWER(C41)&amp;""' LABEL COUNT(C) ''""))"),"#N/A")</f>
        <v>#N/A</v>
      </c>
      <c r="F41" s="93"/>
      <c r="G41" s="94"/>
      <c r="H41" s="62"/>
      <c r="I41" s="62"/>
      <c r="J41" s="62"/>
      <c r="K41" s="62"/>
      <c r="L41" s="62"/>
    </row>
    <row r="42" ht="16.5" customHeight="1">
      <c r="A42" s="62"/>
      <c r="B42" s="78" t="s">
        <v>2014</v>
      </c>
      <c r="C42" s="79" t="str">
        <f>IFERROR(__xludf.DUMMYFUNCTION("""COMPUTED_VALUE"""),"jnyrose")</f>
        <v>jnyrose</v>
      </c>
      <c r="D42" s="73">
        <f>IFERROR(__xludf.DUMMYFUNCTION("""COMPUTED_VALUE"""),2.0)</f>
        <v>2</v>
      </c>
      <c r="E42" s="73" t="str">
        <f>IFERROR(__xludf.DUMMYFUNCTION("IF(LEN(C42)=0,"""",QUERY(Archive!C:C,""Select COUNT(C) WHERE lower(C) contains '""&amp;LOWER(C42)&amp;""' LABEL COUNT(C) ''""))"),"#N/A")</f>
        <v>#N/A</v>
      </c>
      <c r="F42" s="93"/>
      <c r="G42" s="94"/>
      <c r="H42" s="62"/>
      <c r="I42" s="62"/>
      <c r="J42" s="62"/>
      <c r="K42" s="62"/>
      <c r="L42" s="62"/>
    </row>
    <row r="43" ht="16.5" customHeight="1">
      <c r="A43" s="62"/>
      <c r="B43" s="78" t="s">
        <v>2014</v>
      </c>
      <c r="C43" s="79" t="str">
        <f>IFERROR(__xludf.DUMMYFUNCTION("""COMPUTED_VALUE"""),"kovescence")</f>
        <v>kovescence</v>
      </c>
      <c r="D43" s="73">
        <f>IFERROR(__xludf.DUMMYFUNCTION("""COMPUTED_VALUE"""),2.0)</f>
        <v>2</v>
      </c>
      <c r="E43" s="73">
        <f>IFERROR(__xludf.DUMMYFUNCTION("IF(LEN(C43)=0,"""",QUERY(Archive!C:C,""Select COUNT(C) WHERE lower(C) contains '""&amp;LOWER(C43)&amp;""' LABEL COUNT(C) ''""))"),2.0)</f>
        <v>2</v>
      </c>
      <c r="F43" s="93"/>
      <c r="G43" s="94"/>
      <c r="H43" s="62"/>
      <c r="I43" s="62"/>
      <c r="J43" s="62"/>
      <c r="K43" s="62"/>
      <c r="L43" s="62"/>
    </row>
    <row r="44" ht="16.5" customHeight="1">
      <c r="A44" s="62"/>
      <c r="B44" s="78" t="s">
        <v>2014</v>
      </c>
      <c r="C44" s="79" t="str">
        <f>IFERROR(__xludf.DUMMYFUNCTION("""COMPUTED_VALUE"""),"rachelleeobrien")</f>
        <v>rachelleeobrien</v>
      </c>
      <c r="D44" s="73">
        <f>IFERROR(__xludf.DUMMYFUNCTION("""COMPUTED_VALUE"""),2.0)</f>
        <v>2</v>
      </c>
      <c r="E44" s="73">
        <f>IFERROR(__xludf.DUMMYFUNCTION("IF(LEN(C44)=0,"""",QUERY(Archive!C:C,""Select COUNT(C) WHERE lower(C) contains '""&amp;LOWER(C44)&amp;""' LABEL COUNT(C) ''""))"),49.0)</f>
        <v>49</v>
      </c>
      <c r="F44" s="93"/>
      <c r="G44" s="94"/>
      <c r="H44" s="62"/>
      <c r="I44" s="62"/>
      <c r="J44" s="62"/>
      <c r="K44" s="62"/>
      <c r="L44" s="62"/>
    </row>
    <row r="45" ht="16.5" customHeight="1">
      <c r="A45" s="62"/>
      <c r="B45" s="78" t="s">
        <v>2014</v>
      </c>
      <c r="C45" s="79" t="str">
        <f>IFERROR(__xludf.DUMMYFUNCTION("""COMPUTED_VALUE"""),"santanuvasant")</f>
        <v>santanuvasant</v>
      </c>
      <c r="D45" s="73">
        <f>IFERROR(__xludf.DUMMYFUNCTION("""COMPUTED_VALUE"""),2.0)</f>
        <v>2</v>
      </c>
      <c r="E45" s="73">
        <f>IFERROR(__xludf.DUMMYFUNCTION("IF(LEN(C45)=0,"""",QUERY(Archive!C:C,""Select COUNT(C) WHERE lower(C) contains '""&amp;LOWER(C45)&amp;""' LABEL COUNT(C) ''""))"),2.0)</f>
        <v>2</v>
      </c>
      <c r="F45" s="93"/>
      <c r="G45" s="94"/>
      <c r="H45" s="62"/>
      <c r="I45" s="62"/>
      <c r="J45" s="62"/>
      <c r="K45" s="62"/>
      <c r="L45" s="62"/>
    </row>
    <row r="46" ht="16.5" customHeight="1">
      <c r="A46" s="62"/>
      <c r="B46" s="78" t="s">
        <v>2014</v>
      </c>
      <c r="C46" s="79" t="str">
        <f>IFERROR(__xludf.DUMMYFUNCTION("""COMPUTED_VALUE"""),"scottfarrow88")</f>
        <v>scottfarrow88</v>
      </c>
      <c r="D46" s="73">
        <f>IFERROR(__xludf.DUMMYFUNCTION("""COMPUTED_VALUE"""),2.0)</f>
        <v>2</v>
      </c>
      <c r="E46" s="73" t="str">
        <f>IFERROR(__xludf.DUMMYFUNCTION("IF(LEN(C46)=0,"""",QUERY(Archive!C:C,""Select COUNT(C) WHERE lower(C) contains '""&amp;LOWER(C46)&amp;""' LABEL COUNT(C) ''""))"),"#N/A")</f>
        <v>#N/A</v>
      </c>
      <c r="F46" s="93"/>
      <c r="G46" s="94"/>
      <c r="H46" s="62"/>
      <c r="I46" s="62"/>
      <c r="J46" s="62"/>
      <c r="K46" s="62"/>
      <c r="L46" s="62"/>
    </row>
    <row r="47" ht="16.5" customHeight="1">
      <c r="A47" s="62"/>
      <c r="B47" s="78" t="s">
        <v>2014</v>
      </c>
      <c r="C47" s="79" t="str">
        <f>IFERROR(__xludf.DUMMYFUNCTION("""COMPUTED_VALUE"""),"sheilmcn")</f>
        <v>sheilmcn</v>
      </c>
      <c r="D47" s="73">
        <f>IFERROR(__xludf.DUMMYFUNCTION("""COMPUTED_VALUE"""),2.0)</f>
        <v>2</v>
      </c>
      <c r="E47" s="73">
        <f>IFERROR(__xludf.DUMMYFUNCTION("IF(LEN(C47)=0,"""",QUERY(Archive!C:C,""Select COUNT(C) WHERE lower(C) contains '""&amp;LOWER(C47)&amp;""' LABEL COUNT(C) ''""))"),3.0)</f>
        <v>3</v>
      </c>
      <c r="F47" s="93"/>
      <c r="G47" s="94"/>
      <c r="H47" s="62"/>
      <c r="I47" s="62"/>
      <c r="J47" s="62"/>
      <c r="K47" s="62"/>
      <c r="L47" s="62"/>
    </row>
    <row r="48" ht="16.5" customHeight="1">
      <c r="A48" s="62"/>
      <c r="B48" s="78" t="s">
        <v>2014</v>
      </c>
      <c r="C48" s="79" t="str">
        <f>IFERROR(__xludf.DUMMYFUNCTION("""COMPUTED_VALUE"""),"AENMcGregor")</f>
        <v>AENMcGregor</v>
      </c>
      <c r="D48" s="73">
        <f>IFERROR(__xludf.DUMMYFUNCTION("""COMPUTED_VALUE"""),1.0)</f>
        <v>1</v>
      </c>
      <c r="E48" s="73" t="str">
        <f>IFERROR(__xludf.DUMMYFUNCTION("IF(LEN(C48)=0,"""",QUERY(Archive!C:C,""Select COUNT(C) WHERE lower(C) contains '""&amp;LOWER(C48)&amp;""' LABEL COUNT(C) ''""))"),"#N/A")</f>
        <v>#N/A</v>
      </c>
      <c r="F48" s="93"/>
      <c r="G48" s="94"/>
      <c r="H48" s="62"/>
      <c r="I48" s="62"/>
      <c r="J48" s="62"/>
      <c r="K48" s="62"/>
      <c r="L48" s="62"/>
    </row>
    <row r="49" ht="16.5" customHeight="1">
      <c r="A49" s="62"/>
      <c r="B49" s="78" t="s">
        <v>2014</v>
      </c>
      <c r="C49" s="79" t="str">
        <f>IFERROR(__xludf.DUMMYFUNCTION("""COMPUTED_VALUE"""),"ActiveLearnNTW")</f>
        <v>ActiveLearnNTW</v>
      </c>
      <c r="D49" s="73">
        <f>IFERROR(__xludf.DUMMYFUNCTION("""COMPUTED_VALUE"""),1.0)</f>
        <v>1</v>
      </c>
      <c r="E49" s="73">
        <f>IFERROR(__xludf.DUMMYFUNCTION("IF(LEN(C49)=0,"""",QUERY(Archive!C:C,""Select COUNT(C) WHERE lower(C) contains '""&amp;LOWER(C49)&amp;""' LABEL COUNT(C) ''""))"),2.0)</f>
        <v>2</v>
      </c>
      <c r="F49" s="93"/>
      <c r="G49" s="94"/>
      <c r="H49" s="62"/>
      <c r="I49" s="62"/>
      <c r="J49" s="62"/>
      <c r="K49" s="62"/>
      <c r="L49" s="62"/>
    </row>
    <row r="50" ht="16.5" customHeight="1">
      <c r="A50" s="62"/>
      <c r="B50" s="78" t="s">
        <v>2014</v>
      </c>
      <c r="C50" s="79" t="str">
        <f>IFERROR(__xludf.DUMMYFUNCTION("""COMPUTED_VALUE"""),"AlgersAnne")</f>
        <v>AlgersAnne</v>
      </c>
      <c r="D50" s="73">
        <f>IFERROR(__xludf.DUMMYFUNCTION("""COMPUTED_VALUE"""),1.0)</f>
        <v>1</v>
      </c>
      <c r="E50" s="73" t="str">
        <f>IFERROR(__xludf.DUMMYFUNCTION("IF(LEN(C50)=0,"""",QUERY(Archive!C:C,""Select COUNT(C) WHERE lower(C) contains '""&amp;LOWER(C50)&amp;""' LABEL COUNT(C) ''""))"),"#N/A")</f>
        <v>#N/A</v>
      </c>
      <c r="F50" s="93"/>
      <c r="G50" s="94"/>
      <c r="H50" s="62"/>
      <c r="I50" s="62"/>
      <c r="J50" s="62"/>
      <c r="K50" s="62"/>
      <c r="L50" s="62"/>
    </row>
    <row r="51" ht="16.5" customHeight="1">
      <c r="A51" s="62"/>
      <c r="B51" s="78" t="s">
        <v>2014</v>
      </c>
      <c r="C51" s="79" t="str">
        <f>IFERROR(__xludf.DUMMYFUNCTION("""COMPUTED_VALUE"""),"Averil50")</f>
        <v>Averil50</v>
      </c>
      <c r="D51" s="73">
        <f>IFERROR(__xludf.DUMMYFUNCTION("""COMPUTED_VALUE"""),1.0)</f>
        <v>1</v>
      </c>
      <c r="E51" s="73" t="str">
        <f>IFERROR(__xludf.DUMMYFUNCTION("IF(LEN(C51)=0,"""",QUERY(Archive!C:C,""Select COUNT(C) WHERE lower(C) contains '""&amp;LOWER(C51)&amp;""' LABEL COUNT(C) ''""))"),"#N/A")</f>
        <v>#N/A</v>
      </c>
      <c r="F51" s="93"/>
      <c r="G51" s="94"/>
      <c r="H51" s="62"/>
      <c r="I51" s="62"/>
      <c r="J51" s="62"/>
      <c r="K51" s="62"/>
      <c r="L51" s="62"/>
    </row>
    <row r="52" ht="16.5" customHeight="1">
      <c r="A52" s="62"/>
      <c r="B52" s="78" t="s">
        <v>2014</v>
      </c>
      <c r="C52" s="79" t="str">
        <f>IFERROR(__xludf.DUMMYFUNCTION("""COMPUTED_VALUE"""),"Danceswithcloud")</f>
        <v>Danceswithcloud</v>
      </c>
      <c r="D52" s="73">
        <f>IFERROR(__xludf.DUMMYFUNCTION("""COMPUTED_VALUE"""),1.0)</f>
        <v>1</v>
      </c>
      <c r="E52" s="73" t="str">
        <f>IFERROR(__xludf.DUMMYFUNCTION("IF(LEN(C52)=0,"""",QUERY(Archive!C:C,""Select COUNT(C) WHERE lower(C) contains '""&amp;LOWER(C52)&amp;""' LABEL COUNT(C) ''""))"),"#N/A")</f>
        <v>#N/A</v>
      </c>
      <c r="F52" s="93"/>
      <c r="G52" s="94"/>
      <c r="H52" s="62"/>
      <c r="I52" s="62"/>
      <c r="J52" s="62"/>
      <c r="K52" s="62"/>
      <c r="L52" s="62"/>
    </row>
    <row r="53" ht="16.5" customHeight="1">
      <c r="A53" s="62"/>
      <c r="B53" s="78" t="s">
        <v>2014</v>
      </c>
      <c r="C53" s="79" t="str">
        <f>IFERROR(__xludf.DUMMYFUNCTION("""COMPUTED_VALUE"""),"DrJoanneCleland")</f>
        <v>DrJoanneCleland</v>
      </c>
      <c r="D53" s="73">
        <f>IFERROR(__xludf.DUMMYFUNCTION("""COMPUTED_VALUE"""),1.0)</f>
        <v>1</v>
      </c>
      <c r="E53" s="73" t="str">
        <f>IFERROR(__xludf.DUMMYFUNCTION("IF(LEN(C53)=0,"""",QUERY(Archive!C:C,""Select COUNT(C) WHERE lower(C) contains '""&amp;LOWER(C53)&amp;""' LABEL COUNT(C) ''""))"),"#N/A")</f>
        <v>#N/A</v>
      </c>
      <c r="F53" s="93"/>
      <c r="G53" s="94"/>
      <c r="H53" s="62"/>
      <c r="I53" s="62"/>
      <c r="J53" s="62"/>
      <c r="K53" s="62"/>
      <c r="L53" s="62"/>
    </row>
    <row r="54" ht="16.5" customHeight="1">
      <c r="A54" s="62"/>
      <c r="B54" s="78" t="s">
        <v>2014</v>
      </c>
      <c r="C54" s="79" t="str">
        <f>IFERROR(__xludf.DUMMYFUNCTION("""COMPUTED_VALUE"""),"EHU_FOE")</f>
        <v>EHU_FOE</v>
      </c>
      <c r="D54" s="73">
        <f>IFERROR(__xludf.DUMMYFUNCTION("""COMPUTED_VALUE"""),1.0)</f>
        <v>1</v>
      </c>
      <c r="E54" s="73" t="str">
        <f>IFERROR(__xludf.DUMMYFUNCTION("IF(LEN(C54)=0,"""",QUERY(Archive!C:C,""Select COUNT(C) WHERE lower(C) contains '""&amp;LOWER(C54)&amp;""' LABEL COUNT(C) ''""))"),"#N/A")</f>
        <v>#N/A</v>
      </c>
      <c r="F54" s="93"/>
      <c r="G54" s="94"/>
      <c r="H54" s="62"/>
      <c r="I54" s="62"/>
      <c r="J54" s="62"/>
      <c r="K54" s="62"/>
      <c r="L54" s="62"/>
    </row>
    <row r="55" ht="16.5" customHeight="1">
      <c r="A55" s="62"/>
      <c r="B55" s="78" t="s">
        <v>2014</v>
      </c>
      <c r="C55" s="79" t="str">
        <f>IFERROR(__xludf.DUMMYFUNCTION("""COMPUTED_VALUE"""),"EdenLSE")</f>
        <v>EdenLSE</v>
      </c>
      <c r="D55" s="73">
        <f>IFERROR(__xludf.DUMMYFUNCTION("""COMPUTED_VALUE"""),1.0)</f>
        <v>1</v>
      </c>
      <c r="E55" s="73" t="str">
        <f>IFERROR(__xludf.DUMMYFUNCTION("IF(LEN(C55)=0,"""",QUERY(Archive!C:C,""Select COUNT(C) WHERE lower(C) contains '""&amp;LOWER(C55)&amp;""' LABEL COUNT(C) ''""))"),"#N/A")</f>
        <v>#N/A</v>
      </c>
      <c r="F55" s="93"/>
      <c r="G55" s="94"/>
      <c r="H55" s="62"/>
      <c r="I55" s="62"/>
      <c r="J55" s="62"/>
      <c r="K55" s="62"/>
      <c r="L55" s="62"/>
    </row>
    <row r="56" ht="16.5" customHeight="1">
      <c r="A56" s="62"/>
      <c r="B56" s="78" t="s">
        <v>2014</v>
      </c>
      <c r="C56" s="79" t="str">
        <f>IFERROR(__xludf.DUMMYFUNCTION("""COMPUTED_VALUE"""),"GOGN_OER")</f>
        <v>GOGN_OER</v>
      </c>
      <c r="D56" s="73">
        <f>IFERROR(__xludf.DUMMYFUNCTION("""COMPUTED_VALUE"""),1.0)</f>
        <v>1</v>
      </c>
      <c r="E56" s="73">
        <f>IFERROR(__xludf.DUMMYFUNCTION("IF(LEN(C56)=0,"""",QUERY(Archive!C:C,""Select COUNT(C) WHERE lower(C) contains '""&amp;LOWER(C56)&amp;""' LABEL COUNT(C) ''""))"),12.0)</f>
        <v>12</v>
      </c>
      <c r="F56" s="93"/>
      <c r="G56" s="94"/>
      <c r="H56" s="62"/>
      <c r="I56" s="62"/>
      <c r="J56" s="62"/>
      <c r="K56" s="62"/>
      <c r="L56" s="62"/>
    </row>
    <row r="57" ht="16.5" customHeight="1">
      <c r="A57" s="62"/>
      <c r="B57" s="78" t="s">
        <v>2014</v>
      </c>
      <c r="C57" s="79" t="str">
        <f>IFERROR(__xludf.DUMMYFUNCTION("""COMPUTED_VALUE"""),"Gabby3_3_3")</f>
        <v>Gabby3_3_3</v>
      </c>
      <c r="D57" s="73">
        <f>IFERROR(__xludf.DUMMYFUNCTION("""COMPUTED_VALUE"""),1.0)</f>
        <v>1</v>
      </c>
      <c r="E57" s="73">
        <f>IFERROR(__xludf.DUMMYFUNCTION("IF(LEN(C57)=0,"""",QUERY(Archive!C:C,""Select COUNT(C) WHERE lower(C) contains '""&amp;LOWER(C57)&amp;""' LABEL COUNT(C) ''""))"),4.0)</f>
        <v>4</v>
      </c>
      <c r="F57" s="93"/>
      <c r="G57" s="94"/>
      <c r="H57" s="62"/>
      <c r="I57" s="62"/>
      <c r="J57" s="62"/>
      <c r="K57" s="62"/>
      <c r="L57" s="62"/>
    </row>
    <row r="58" ht="16.5" customHeight="1">
      <c r="A58" s="62"/>
      <c r="B58" s="78" t="s">
        <v>2014</v>
      </c>
      <c r="C58" s="79" t="str">
        <f>IFERROR(__xludf.DUMMYFUNCTION("""COMPUTED_VALUE"""),"JIME_journal")</f>
        <v>JIME_journal</v>
      </c>
      <c r="D58" s="73">
        <f>IFERROR(__xludf.DUMMYFUNCTION("""COMPUTED_VALUE"""),1.0)</f>
        <v>1</v>
      </c>
      <c r="E58" s="73">
        <f>IFERROR(__xludf.DUMMYFUNCTION("IF(LEN(C58)=0,"""",QUERY(Archive!C:C,""Select COUNT(C) WHERE lower(C) contains '""&amp;LOWER(C58)&amp;""' LABEL COUNT(C) ''""))"),11.0)</f>
        <v>11</v>
      </c>
      <c r="F58" s="93"/>
      <c r="G58" s="94"/>
      <c r="H58" s="62"/>
      <c r="I58" s="62"/>
      <c r="J58" s="62"/>
      <c r="K58" s="62"/>
      <c r="L58" s="62"/>
    </row>
    <row r="59" ht="16.5" customHeight="1">
      <c r="A59" s="62"/>
      <c r="B59" s="78" t="s">
        <v>2014</v>
      </c>
      <c r="C59" s="79" t="str">
        <f>IFERROR(__xludf.DUMMYFUNCTION("""COMPUTED_VALUE"""),"LivHopeLT")</f>
        <v>LivHopeLT</v>
      </c>
      <c r="D59" s="73">
        <f>IFERROR(__xludf.DUMMYFUNCTION("""COMPUTED_VALUE"""),1.0)</f>
        <v>1</v>
      </c>
      <c r="E59" s="73">
        <f>IFERROR(__xludf.DUMMYFUNCTION("IF(LEN(C59)=0,"""",QUERY(Archive!C:C,""Select COUNT(C) WHERE lower(C) contains '""&amp;LOWER(C59)&amp;""' LABEL COUNT(C) ''""))"),1.0)</f>
        <v>1</v>
      </c>
      <c r="F59" s="93"/>
      <c r="G59" s="94"/>
      <c r="H59" s="62"/>
      <c r="I59" s="62"/>
      <c r="J59" s="62"/>
      <c r="K59" s="62"/>
      <c r="L59" s="62"/>
    </row>
    <row r="60" ht="16.5" customHeight="1">
      <c r="A60" s="62"/>
      <c r="B60" s="78" t="s">
        <v>2014</v>
      </c>
      <c r="C60" s="79" t="str">
        <f>IFERROR(__xludf.DUMMYFUNCTION("""COMPUTED_VALUE"""),"MScRecovery")</f>
        <v>MScRecovery</v>
      </c>
      <c r="D60" s="73">
        <f>IFERROR(__xludf.DUMMYFUNCTION("""COMPUTED_VALUE"""),1.0)</f>
        <v>1</v>
      </c>
      <c r="E60" s="73" t="str">
        <f>IFERROR(__xludf.DUMMYFUNCTION("IF(LEN(C60)=0,"""",QUERY(Archive!C:C,""Select COUNT(C) WHERE lower(C) contains '""&amp;LOWER(C60)&amp;""' LABEL COUNT(C) ''""))"),"#N/A")</f>
        <v>#N/A</v>
      </c>
      <c r="F60" s="93"/>
      <c r="G60" s="94"/>
      <c r="H60" s="62"/>
      <c r="I60" s="62"/>
      <c r="J60" s="62"/>
      <c r="K60" s="62"/>
      <c r="L60" s="62"/>
    </row>
    <row r="61" ht="16.5" customHeight="1">
      <c r="A61" s="62"/>
      <c r="B61" s="78" t="s">
        <v>2014</v>
      </c>
      <c r="C61" s="79" t="str">
        <f>IFERROR(__xludf.DUMMYFUNCTION("""COMPUTED_VALUE"""),"MarenDeepwell")</f>
        <v>MarenDeepwell</v>
      </c>
      <c r="D61" s="73">
        <f>IFERROR(__xludf.DUMMYFUNCTION("""COMPUTED_VALUE"""),1.0)</f>
        <v>1</v>
      </c>
      <c r="E61" s="73">
        <f>IFERROR(__xludf.DUMMYFUNCTION("IF(LEN(C61)=0,"""",QUERY(Archive!C:C,""Select COUNT(C) WHERE lower(C) contains '""&amp;LOWER(C61)&amp;""' LABEL COUNT(C) ''""))"),10.0)</f>
        <v>10</v>
      </c>
      <c r="F61" s="93"/>
      <c r="G61" s="94"/>
      <c r="H61" s="62"/>
      <c r="I61" s="62"/>
      <c r="J61" s="62"/>
      <c r="K61" s="62"/>
      <c r="L61" s="62"/>
    </row>
    <row r="62" ht="16.5" customHeight="1">
      <c r="A62" s="62"/>
      <c r="B62" s="78" t="s">
        <v>2014</v>
      </c>
      <c r="C62" s="79" t="str">
        <f>IFERROR(__xludf.DUMMYFUNCTION("""COMPUTED_VALUE"""),"MartinaEmke")</f>
        <v>MartinaEmke</v>
      </c>
      <c r="D62" s="73">
        <f>IFERROR(__xludf.DUMMYFUNCTION("""COMPUTED_VALUE"""),1.0)</f>
        <v>1</v>
      </c>
      <c r="E62" s="73">
        <f>IFERROR(__xludf.DUMMYFUNCTION("IF(LEN(C62)=0,"""",QUERY(Archive!C:C,""Select COUNT(C) WHERE lower(C) contains '""&amp;LOWER(C62)&amp;""' LABEL COUNT(C) ''""))"),1.0)</f>
        <v>1</v>
      </c>
      <c r="F62" s="93"/>
      <c r="G62" s="94"/>
      <c r="H62" s="62"/>
      <c r="I62" s="62"/>
      <c r="J62" s="62"/>
      <c r="K62" s="62"/>
      <c r="L62" s="62"/>
    </row>
    <row r="63" ht="16.5" customHeight="1">
      <c r="A63" s="62"/>
      <c r="B63" s="78" t="s">
        <v>2014</v>
      </c>
      <c r="C63" s="79" t="str">
        <f>IFERROR(__xludf.DUMMYFUNCTION("""COMPUTED_VALUE"""),"OpenUCL")</f>
        <v>OpenUCL</v>
      </c>
      <c r="D63" s="73">
        <f>IFERROR(__xludf.DUMMYFUNCTION("""COMPUTED_VALUE"""),1.0)</f>
        <v>1</v>
      </c>
      <c r="E63" s="73" t="str">
        <f>IFERROR(__xludf.DUMMYFUNCTION("IF(LEN(C63)=0,"""",QUERY(Archive!C:C,""Select COUNT(C) WHERE lower(C) contains '""&amp;LOWER(C63)&amp;""' LABEL COUNT(C) ''""))"),"#N/A")</f>
        <v>#N/A</v>
      </c>
      <c r="F63" s="93"/>
      <c r="G63" s="94"/>
      <c r="H63" s="62"/>
      <c r="I63" s="62"/>
      <c r="J63" s="62"/>
      <c r="K63" s="62"/>
      <c r="L63" s="62"/>
    </row>
    <row r="64" ht="16.5" customHeight="1">
      <c r="A64" s="62"/>
      <c r="B64" s="78" t="s">
        <v>2014</v>
      </c>
      <c r="C64" s="79" t="str">
        <f>IFERROR(__xludf.DUMMYFUNCTION("""COMPUTED_VALUE"""),"PacoIniesto")</f>
        <v>PacoIniesto</v>
      </c>
      <c r="D64" s="73">
        <f>IFERROR(__xludf.DUMMYFUNCTION("""COMPUTED_VALUE"""),1.0)</f>
        <v>1</v>
      </c>
      <c r="E64" s="73" t="str">
        <f>IFERROR(__xludf.DUMMYFUNCTION("IF(LEN(C64)=0,"""",QUERY(Archive!C:C,""Select COUNT(C) WHERE lower(C) contains '""&amp;LOWER(C64)&amp;""' LABEL COUNT(C) ''""))"),"#N/A")</f>
        <v>#N/A</v>
      </c>
      <c r="F64" s="93"/>
      <c r="G64" s="94"/>
      <c r="H64" s="62"/>
      <c r="I64" s="62"/>
      <c r="J64" s="62"/>
      <c r="K64" s="62"/>
      <c r="L64" s="62"/>
    </row>
    <row r="65" ht="16.5" customHeight="1">
      <c r="A65" s="62"/>
      <c r="B65" s="78" t="s">
        <v>2014</v>
      </c>
      <c r="C65" s="79" t="str">
        <f>IFERROR(__xludf.DUMMYFUNCTION("""COMPUTED_VALUE"""),"RacePhil")</f>
        <v>RacePhil</v>
      </c>
      <c r="D65" s="73">
        <f>IFERROR(__xludf.DUMMYFUNCTION("""COMPUTED_VALUE"""),1.0)</f>
        <v>1</v>
      </c>
      <c r="E65" s="73" t="str">
        <f>IFERROR(__xludf.DUMMYFUNCTION("IF(LEN(C65)=0,"""",QUERY(Archive!C:C,""Select COUNT(C) WHERE lower(C) contains '""&amp;LOWER(C65)&amp;""' LABEL COUNT(C) ''""))"),"#N/A")</f>
        <v>#N/A</v>
      </c>
      <c r="F65" s="93"/>
      <c r="G65" s="94"/>
      <c r="H65" s="62"/>
      <c r="I65" s="62"/>
      <c r="J65" s="62"/>
      <c r="K65" s="62"/>
      <c r="L65" s="62"/>
    </row>
    <row r="66" ht="16.5" customHeight="1">
      <c r="A66" s="62"/>
      <c r="B66" s="78" t="s">
        <v>2014</v>
      </c>
      <c r="C66" s="79" t="str">
        <f>IFERROR(__xludf.DUMMYFUNCTION("""COMPUTED_VALUE"""),"ScalarHumanity")</f>
        <v>ScalarHumanity</v>
      </c>
      <c r="D66" s="73">
        <f>IFERROR(__xludf.DUMMYFUNCTION("""COMPUTED_VALUE"""),1.0)</f>
        <v>1</v>
      </c>
      <c r="E66" s="73" t="str">
        <f>IFERROR(__xludf.DUMMYFUNCTION("IF(LEN(C66)=0,"""",QUERY(Archive!C:C,""Select COUNT(C) WHERE lower(C) contains '""&amp;LOWER(C66)&amp;""' LABEL COUNT(C) ''""))"),"#N/A")</f>
        <v>#N/A</v>
      </c>
      <c r="F66" s="93"/>
      <c r="G66" s="94"/>
      <c r="H66" s="62"/>
      <c r="I66" s="62"/>
      <c r="J66" s="62"/>
      <c r="K66" s="62"/>
      <c r="L66" s="62"/>
    </row>
    <row r="67" ht="16.5" customHeight="1">
      <c r="A67" s="62"/>
      <c r="B67" s="78" t="s">
        <v>2014</v>
      </c>
      <c r="C67" s="79" t="str">
        <f>IFERROR(__xludf.DUMMYFUNCTION("""COMPUTED_VALUE"""),"SumpterJohn")</f>
        <v>SumpterJohn</v>
      </c>
      <c r="D67" s="73">
        <f>IFERROR(__xludf.DUMMYFUNCTION("""COMPUTED_VALUE"""),1.0)</f>
        <v>1</v>
      </c>
      <c r="E67" s="73" t="str">
        <f>IFERROR(__xludf.DUMMYFUNCTION("IF(LEN(C67)=0,"""",QUERY(Archive!C:C,""Select COUNT(C) WHERE lower(C) contains '""&amp;LOWER(C67)&amp;""' LABEL COUNT(C) ''""))"),"#N/A")</f>
        <v>#N/A</v>
      </c>
      <c r="F67" s="93"/>
      <c r="G67" s="94"/>
      <c r="H67" s="62"/>
      <c r="I67" s="62"/>
      <c r="J67" s="62"/>
      <c r="K67" s="62"/>
      <c r="L67" s="62"/>
    </row>
    <row r="68" ht="16.5" customHeight="1">
      <c r="A68" s="62"/>
      <c r="B68" s="78" t="s">
        <v>2014</v>
      </c>
      <c r="C68" s="79" t="str">
        <f>IFERROR(__xludf.DUMMYFUNCTION("""COMPUTED_VALUE"""),"cuthbert_kate")</f>
        <v>cuthbert_kate</v>
      </c>
      <c r="D68" s="73">
        <f>IFERROR(__xludf.DUMMYFUNCTION("""COMPUTED_VALUE"""),1.0)</f>
        <v>1</v>
      </c>
      <c r="E68" s="73" t="str">
        <f>IFERROR(__xludf.DUMMYFUNCTION("IF(LEN(C68)=0,"""",QUERY(Archive!C:C,""Select COUNT(C) WHERE lower(C) contains '""&amp;LOWER(C68)&amp;""' LABEL COUNT(C) ''""))"),"#N/A")</f>
        <v>#N/A</v>
      </c>
      <c r="F68" s="93"/>
      <c r="G68" s="94"/>
      <c r="H68" s="62"/>
      <c r="I68" s="62"/>
      <c r="J68" s="62"/>
      <c r="K68" s="62"/>
      <c r="L68" s="62"/>
    </row>
    <row r="69" ht="16.5" customHeight="1">
      <c r="A69" s="62"/>
      <c r="B69" s="78" t="s">
        <v>2014</v>
      </c>
      <c r="C69" s="79" t="str">
        <f>IFERROR(__xludf.DUMMYFUNCTION("""COMPUTED_VALUE"""),"dilla_davis")</f>
        <v>dilla_davis</v>
      </c>
      <c r="D69" s="73">
        <f>IFERROR(__xludf.DUMMYFUNCTION("""COMPUTED_VALUE"""),1.0)</f>
        <v>1</v>
      </c>
      <c r="E69" s="73" t="str">
        <f>IFERROR(__xludf.DUMMYFUNCTION("IF(LEN(C69)=0,"""",QUERY(Archive!C:C,""Select COUNT(C) WHERE lower(C) contains '""&amp;LOWER(C69)&amp;""' LABEL COUNT(C) ''""))"),"#N/A")</f>
        <v>#N/A</v>
      </c>
      <c r="F69" s="93"/>
      <c r="G69" s="94"/>
      <c r="H69" s="62"/>
      <c r="I69" s="62"/>
      <c r="J69" s="62"/>
      <c r="K69" s="62"/>
      <c r="L69" s="62"/>
    </row>
    <row r="70" ht="16.5" customHeight="1">
      <c r="A70" s="62"/>
      <c r="B70" s="78" t="s">
        <v>2014</v>
      </c>
      <c r="C70" s="79" t="str">
        <f>IFERROR(__xludf.DUMMYFUNCTION("""COMPUTED_VALUE"""),"finneyivan1963")</f>
        <v>finneyivan1963</v>
      </c>
      <c r="D70" s="73">
        <f>IFERROR(__xludf.DUMMYFUNCTION("""COMPUTED_VALUE"""),1.0)</f>
        <v>1</v>
      </c>
      <c r="E70" s="73" t="str">
        <f>IFERROR(__xludf.DUMMYFUNCTION("IF(LEN(C70)=0,"""",QUERY(Archive!C:C,""Select COUNT(C) WHERE lower(C) contains '""&amp;LOWER(C70)&amp;""' LABEL COUNT(C) ''""))"),"#N/A")</f>
        <v>#N/A</v>
      </c>
      <c r="F70" s="93"/>
      <c r="G70" s="94"/>
      <c r="H70" s="62"/>
      <c r="I70" s="62"/>
      <c r="J70" s="62"/>
      <c r="K70" s="62"/>
      <c r="L70" s="62"/>
    </row>
    <row r="71" ht="16.5" customHeight="1">
      <c r="A71" s="62"/>
      <c r="B71" s="78" t="s">
        <v>2014</v>
      </c>
      <c r="C71" s="79" t="str">
        <f>IFERROR(__xludf.DUMMYFUNCTION("""COMPUTED_VALUE"""),"ginofransman")</f>
        <v>ginofransman</v>
      </c>
      <c r="D71" s="73">
        <f>IFERROR(__xludf.DUMMYFUNCTION("""COMPUTED_VALUE"""),1.0)</f>
        <v>1</v>
      </c>
      <c r="E71" s="73" t="str">
        <f>IFERROR(__xludf.DUMMYFUNCTION("IF(LEN(C71)=0,"""",QUERY(Archive!C:C,""Select COUNT(C) WHERE lower(C) contains '""&amp;LOWER(C71)&amp;""' LABEL COUNT(C) ''""))"),"#N/A")</f>
        <v>#N/A</v>
      </c>
      <c r="F71" s="93"/>
      <c r="G71" s="94"/>
      <c r="H71" s="62"/>
      <c r="I71" s="62"/>
      <c r="J71" s="62"/>
      <c r="K71" s="62"/>
      <c r="L71" s="62"/>
    </row>
    <row r="72" ht="16.5" customHeight="1">
      <c r="A72" s="62"/>
      <c r="B72" s="78" t="s">
        <v>2014</v>
      </c>
      <c r="C72" s="79" t="str">
        <f>IFERROR(__xludf.DUMMYFUNCTION("""COMPUTED_VALUE"""),"horrocks_simon")</f>
        <v>horrocks_simon</v>
      </c>
      <c r="D72" s="73">
        <f>IFERROR(__xludf.DUMMYFUNCTION("""COMPUTED_VALUE"""),1.0)</f>
        <v>1</v>
      </c>
      <c r="E72" s="73">
        <f>IFERROR(__xludf.DUMMYFUNCTION("IF(LEN(C72)=0,"""",QUERY(Archive!C:C,""Select COUNT(C) WHERE lower(C) contains '""&amp;LOWER(C72)&amp;""' LABEL COUNT(C) ''""))"),13.0)</f>
        <v>13</v>
      </c>
      <c r="F72" s="93"/>
      <c r="G72" s="94"/>
      <c r="H72" s="62"/>
      <c r="I72" s="62"/>
      <c r="J72" s="62"/>
      <c r="K72" s="62"/>
      <c r="L72" s="62"/>
    </row>
    <row r="73" ht="16.5" customHeight="1">
      <c r="A73" s="62"/>
      <c r="B73" s="78" t="s">
        <v>2014</v>
      </c>
      <c r="C73" s="79" t="str">
        <f>IFERROR(__xludf.DUMMYFUNCTION("""COMPUTED_VALUE"""),"johannafunk1")</f>
        <v>johannafunk1</v>
      </c>
      <c r="D73" s="73">
        <f>IFERROR(__xludf.DUMMYFUNCTION("""COMPUTED_VALUE"""),1.0)</f>
        <v>1</v>
      </c>
      <c r="E73" s="73" t="str">
        <f>IFERROR(__xludf.DUMMYFUNCTION("IF(LEN(C73)=0,"""",QUERY(Archive!C:C,""Select COUNT(C) WHERE lower(C) contains '""&amp;LOWER(C73)&amp;""' LABEL COUNT(C) ''""))"),"#N/A")</f>
        <v>#N/A</v>
      </c>
      <c r="F73" s="93"/>
      <c r="G73" s="94"/>
      <c r="H73" s="62"/>
      <c r="I73" s="62"/>
      <c r="J73" s="62"/>
      <c r="K73" s="62"/>
      <c r="L73" s="62"/>
    </row>
    <row r="74" ht="16.5" customHeight="1">
      <c r="A74" s="62"/>
      <c r="B74" s="78" t="s">
        <v>2014</v>
      </c>
      <c r="C74" s="79" t="str">
        <f>IFERROR(__xludf.DUMMYFUNCTION("""COMPUTED_VALUE"""),"jsmljournal")</f>
        <v>jsmljournal</v>
      </c>
      <c r="D74" s="73">
        <f>IFERROR(__xludf.DUMMYFUNCTION("""COMPUTED_VALUE"""),1.0)</f>
        <v>1</v>
      </c>
      <c r="E74" s="73" t="str">
        <f>IFERROR(__xludf.DUMMYFUNCTION("IF(LEN(C74)=0,"""",QUERY(Archive!C:C,""Select COUNT(C) WHERE lower(C) contains '""&amp;LOWER(C74)&amp;""' LABEL COUNT(C) ''""))"),"#N/A")</f>
        <v>#N/A</v>
      </c>
      <c r="F74" s="93"/>
      <c r="G74" s="94"/>
      <c r="H74" s="62"/>
      <c r="I74" s="62"/>
      <c r="J74" s="62"/>
      <c r="K74" s="62"/>
      <c r="L74" s="62"/>
    </row>
    <row r="75" ht="16.5" customHeight="1">
      <c r="A75" s="62"/>
      <c r="B75" s="78" t="s">
        <v>2014</v>
      </c>
      <c r="C75" s="79" t="str">
        <f>IFERROR(__xludf.DUMMYFUNCTION("""COMPUTED_VALUE"""),"leohavemann")</f>
        <v>leohavemann</v>
      </c>
      <c r="D75" s="73">
        <f>IFERROR(__xludf.DUMMYFUNCTION("""COMPUTED_VALUE"""),1.0)</f>
        <v>1</v>
      </c>
      <c r="E75" s="73" t="str">
        <f>IFERROR(__xludf.DUMMYFUNCTION("IF(LEN(C75)=0,"""",QUERY(Archive!C:C,""Select COUNT(C) WHERE lower(C) contains '""&amp;LOWER(C75)&amp;""' LABEL COUNT(C) ''""))"),"#N/A")</f>
        <v>#N/A</v>
      </c>
      <c r="F75" s="93"/>
      <c r="G75" s="94"/>
      <c r="H75" s="62"/>
      <c r="I75" s="62"/>
      <c r="J75" s="62"/>
      <c r="K75" s="62"/>
      <c r="L75" s="62"/>
    </row>
    <row r="76" ht="16.5" customHeight="1">
      <c r="A76" s="62"/>
      <c r="B76" s="78" t="s">
        <v>2014</v>
      </c>
      <c r="C76" s="79" t="str">
        <f>IFERROR(__xludf.DUMMYFUNCTION("""COMPUTED_VALUE"""),"marc_smith")</f>
        <v>marc_smith</v>
      </c>
      <c r="D76" s="73">
        <f>IFERROR(__xludf.DUMMYFUNCTION("""COMPUTED_VALUE"""),1.0)</f>
        <v>1</v>
      </c>
      <c r="E76" s="73" t="str">
        <f>IFERROR(__xludf.DUMMYFUNCTION("IF(LEN(C76)=0,"""",QUERY(Archive!C:C,""Select COUNT(C) WHERE lower(C) contains '""&amp;LOWER(C76)&amp;""' LABEL COUNT(C) ''""))"),"#N/A")</f>
        <v>#N/A</v>
      </c>
      <c r="F76" s="93"/>
      <c r="G76" s="94"/>
      <c r="H76" s="62"/>
      <c r="I76" s="62"/>
      <c r="J76" s="62"/>
      <c r="K76" s="62"/>
      <c r="L76" s="62"/>
    </row>
    <row r="77" ht="16.5" customHeight="1">
      <c r="A77" s="62"/>
      <c r="B77" s="78" t="s">
        <v>2014</v>
      </c>
      <c r="C77" s="79" t="str">
        <f>IFERROR(__xludf.DUMMYFUNCTION("""COMPUTED_VALUE"""),"nucleoREA")</f>
        <v>nucleoREA</v>
      </c>
      <c r="D77" s="73">
        <f>IFERROR(__xludf.DUMMYFUNCTION("""COMPUTED_VALUE"""),1.0)</f>
        <v>1</v>
      </c>
      <c r="E77" s="73" t="str">
        <f>IFERROR(__xludf.DUMMYFUNCTION("IF(LEN(C77)=0,"""",QUERY(Archive!C:C,""Select COUNT(C) WHERE lower(C) contains '""&amp;LOWER(C77)&amp;""' LABEL COUNT(C) ''""))"),"#N/A")</f>
        <v>#N/A</v>
      </c>
      <c r="F77" s="93"/>
      <c r="G77" s="94"/>
      <c r="H77" s="62"/>
      <c r="I77" s="62"/>
      <c r="J77" s="62"/>
      <c r="K77" s="62"/>
      <c r="L77" s="62"/>
    </row>
    <row r="78" ht="16.5" customHeight="1">
      <c r="A78" s="62"/>
      <c r="B78" s="78" t="s">
        <v>2014</v>
      </c>
      <c r="C78" s="79" t="str">
        <f>IFERROR(__xludf.DUMMYFUNCTION("""COMPUTED_VALUE"""),"rmghannam")</f>
        <v>rmghannam</v>
      </c>
      <c r="D78" s="73">
        <f>IFERROR(__xludf.DUMMYFUNCTION("""COMPUTED_VALUE"""),1.0)</f>
        <v>1</v>
      </c>
      <c r="E78" s="73">
        <f>IFERROR(__xludf.DUMMYFUNCTION("IF(LEN(C78)=0,"""",QUERY(Archive!C:C,""Select COUNT(C) WHERE lower(C) contains '""&amp;LOWER(C78)&amp;""' LABEL COUNT(C) ''""))"),6.0)</f>
        <v>6</v>
      </c>
      <c r="F78" s="93"/>
      <c r="G78" s="94"/>
      <c r="H78" s="62"/>
      <c r="I78" s="62"/>
      <c r="J78" s="62"/>
      <c r="K78" s="62"/>
      <c r="L78" s="62"/>
    </row>
    <row r="79" ht="16.5" customHeight="1">
      <c r="A79" s="62"/>
      <c r="B79" s="78" t="s">
        <v>2014</v>
      </c>
      <c r="C79" s="79" t="str">
        <f>IFERROR(__xludf.DUMMYFUNCTION("""COMPUTED_VALUE"""),"scholastic_rat")</f>
        <v>scholastic_rat</v>
      </c>
      <c r="D79" s="73">
        <f>IFERROR(__xludf.DUMMYFUNCTION("""COMPUTED_VALUE"""),1.0)</f>
        <v>1</v>
      </c>
      <c r="E79" s="73" t="str">
        <f>IFERROR(__xludf.DUMMYFUNCTION("IF(LEN(C79)=0,"""",QUERY(Archive!C:C,""Select COUNT(C) WHERE lower(C) contains '""&amp;LOWER(C79)&amp;""' LABEL COUNT(C) ''""))"),"#N/A")</f>
        <v>#N/A</v>
      </c>
      <c r="F79" s="93"/>
      <c r="G79" s="94"/>
      <c r="H79" s="62"/>
      <c r="I79" s="62"/>
      <c r="J79" s="62"/>
      <c r="K79" s="62"/>
      <c r="L79" s="62"/>
    </row>
    <row r="80" ht="16.5" customHeight="1">
      <c r="A80" s="62"/>
      <c r="B80" s="78" t="s">
        <v>2014</v>
      </c>
      <c r="C80" s="79" t="str">
        <f>IFERROR(__xludf.DUMMYFUNCTION("""COMPUTED_VALUE"""),"thatpsychprof")</f>
        <v>thatpsychprof</v>
      </c>
      <c r="D80" s="73">
        <f>IFERROR(__xludf.DUMMYFUNCTION("""COMPUTED_VALUE"""),1.0)</f>
        <v>1</v>
      </c>
      <c r="E80" s="73" t="str">
        <f>IFERROR(__xludf.DUMMYFUNCTION("IF(LEN(C80)=0,"""",QUERY(Archive!C:C,""Select COUNT(C) WHERE lower(C) contains '""&amp;LOWER(C80)&amp;""' LABEL COUNT(C) ''""))"),"#N/A")</f>
        <v>#N/A</v>
      </c>
      <c r="F80" s="93"/>
      <c r="G80" s="94"/>
      <c r="H80" s="62"/>
      <c r="I80" s="62"/>
      <c r="J80" s="62"/>
      <c r="K80" s="62"/>
      <c r="L80" s="62"/>
    </row>
    <row r="81" ht="16.5" customHeight="1">
      <c r="A81" s="62"/>
      <c r="B81" s="78" t="s">
        <v>2014</v>
      </c>
      <c r="C81" s="79" t="str">
        <f>IFERROR(__xludf.DUMMYFUNCTION("""COMPUTED_VALUE"""),"verenanz")</f>
        <v>verenanz</v>
      </c>
      <c r="D81" s="73">
        <f>IFERROR(__xludf.DUMMYFUNCTION("""COMPUTED_VALUE"""),1.0)</f>
        <v>1</v>
      </c>
      <c r="E81" s="73" t="str">
        <f>IFERROR(__xludf.DUMMYFUNCTION("IF(LEN(C81)=0,"""",QUERY(Archive!C:C,""Select COUNT(C) WHERE lower(C) contains '""&amp;LOWER(C81)&amp;""' LABEL COUNT(C) ''""))"),"#N/A")</f>
        <v>#N/A</v>
      </c>
      <c r="F81" s="93"/>
      <c r="G81" s="94"/>
      <c r="H81" s="62"/>
      <c r="I81" s="62"/>
      <c r="J81" s="62"/>
      <c r="K81" s="62"/>
      <c r="L81" s="62"/>
    </row>
    <row r="82" ht="16.5" customHeight="1">
      <c r="A82" s="62"/>
      <c r="B82" s="78" t="s">
        <v>2014</v>
      </c>
      <c r="C82" s="79" t="str">
        <f>IFERROR(__xludf.DUMMYFUNCTION("""COMPUTED_VALUE"""),"vrodes")</f>
        <v>vrodes</v>
      </c>
      <c r="D82" s="73">
        <f>IFERROR(__xludf.DUMMYFUNCTION("""COMPUTED_VALUE"""),1.0)</f>
        <v>1</v>
      </c>
      <c r="E82" s="73" t="str">
        <f>IFERROR(__xludf.DUMMYFUNCTION("IF(LEN(C82)=0,"""",QUERY(Archive!C:C,""Select COUNT(C) WHERE lower(C) contains '""&amp;LOWER(C82)&amp;""' LABEL COUNT(C) ''""))"),"#N/A")</f>
        <v>#N/A</v>
      </c>
      <c r="F82" s="93"/>
      <c r="G82" s="94"/>
      <c r="H82" s="62"/>
      <c r="I82" s="62"/>
      <c r="J82" s="62"/>
      <c r="K82" s="62"/>
      <c r="L82" s="62"/>
    </row>
    <row r="83" ht="16.5" customHeight="1">
      <c r="A83" s="62"/>
      <c r="B83" s="95" t="s">
        <v>2029</v>
      </c>
      <c r="C83" s="79"/>
      <c r="D83" s="73"/>
      <c r="E83" s="73" t="str">
        <f>IFERROR(__xludf.DUMMYFUNCTION("IF(LEN(C83)=0,"""",QUERY(Archive!C:C,""Select COUNT(C) WHERE lower(C) contains '""&amp;LOWER(C83)&amp;""' LABEL COUNT(C) ''""))"),"")</f>
        <v/>
      </c>
      <c r="F83" s="93"/>
      <c r="G83" s="94"/>
      <c r="H83" s="62"/>
      <c r="I83" s="62"/>
      <c r="J83" s="62"/>
      <c r="K83" s="62"/>
      <c r="L83" s="62"/>
    </row>
    <row r="84" ht="16.5" customHeight="1">
      <c r="A84" s="62"/>
      <c r="B84" s="95" t="s">
        <v>2029</v>
      </c>
      <c r="C84" s="79"/>
      <c r="D84" s="73"/>
      <c r="E84" s="73" t="str">
        <f>IFERROR(__xludf.DUMMYFUNCTION("IF(LEN(C84)=0,"""",QUERY(Archive!C:C,""Select COUNT(C) WHERE lower(C) contains '""&amp;LOWER(C84)&amp;""' LABEL COUNT(C) ''""))"),"")</f>
        <v/>
      </c>
      <c r="F84" s="93"/>
      <c r="G84" s="94"/>
      <c r="H84" s="62"/>
      <c r="I84" s="62"/>
      <c r="J84" s="62"/>
      <c r="K84" s="62"/>
      <c r="L84" s="62"/>
    </row>
    <row r="85" ht="16.5" customHeight="1">
      <c r="A85" s="62"/>
      <c r="B85" s="95" t="s">
        <v>2029</v>
      </c>
      <c r="C85" s="79"/>
      <c r="D85" s="73"/>
      <c r="E85" s="73" t="str">
        <f>IFERROR(__xludf.DUMMYFUNCTION("IF(LEN(C85)=0,"""",QUERY(Archive!C:C,""Select COUNT(C) WHERE lower(C) contains '""&amp;LOWER(C85)&amp;""' LABEL COUNT(C) ''""))"),"")</f>
        <v/>
      </c>
      <c r="F85" s="93"/>
      <c r="G85" s="94"/>
      <c r="H85" s="62"/>
      <c r="I85" s="62"/>
      <c r="J85" s="62"/>
      <c r="K85" s="62"/>
      <c r="L85" s="62"/>
    </row>
    <row r="86" ht="16.5" customHeight="1">
      <c r="A86" s="62"/>
      <c r="B86" s="95" t="s">
        <v>2029</v>
      </c>
      <c r="C86" s="79"/>
      <c r="D86" s="73"/>
      <c r="E86" s="73" t="str">
        <f>IFERROR(__xludf.DUMMYFUNCTION("IF(LEN(C86)=0,"""",QUERY(Archive!C:C,""Select COUNT(C) WHERE lower(C) contains '""&amp;LOWER(C86)&amp;""' LABEL COUNT(C) ''""))"),"")</f>
        <v/>
      </c>
      <c r="F86" s="93"/>
      <c r="G86" s="94"/>
      <c r="H86" s="62"/>
      <c r="I86" s="62"/>
      <c r="J86" s="62"/>
      <c r="K86" s="62"/>
      <c r="L86" s="62"/>
    </row>
    <row r="87" ht="16.5" customHeight="1">
      <c r="A87" s="62"/>
      <c r="B87" s="95" t="s">
        <v>2029</v>
      </c>
      <c r="C87" s="79"/>
      <c r="D87" s="73"/>
      <c r="E87" s="73" t="str">
        <f>IFERROR(__xludf.DUMMYFUNCTION("IF(LEN(C87)=0,"""",QUERY(Archive!C:C,""Select COUNT(C) WHERE lower(C) contains '""&amp;LOWER(C87)&amp;""' LABEL COUNT(C) ''""))"),"")</f>
        <v/>
      </c>
      <c r="F87" s="93"/>
      <c r="G87" s="94"/>
      <c r="H87" s="62"/>
      <c r="I87" s="62"/>
      <c r="J87" s="62"/>
      <c r="K87" s="62"/>
      <c r="L87" s="62"/>
    </row>
    <row r="88" ht="16.5" customHeight="1">
      <c r="A88" s="62"/>
      <c r="B88" s="95" t="s">
        <v>2029</v>
      </c>
      <c r="C88" s="79"/>
      <c r="D88" s="73"/>
      <c r="E88" s="73" t="str">
        <f>IFERROR(__xludf.DUMMYFUNCTION("IF(LEN(C88)=0,"""",QUERY(Archive!C:C,""Select COUNT(C) WHERE lower(C) contains '""&amp;LOWER(C88)&amp;""' LABEL COUNT(C) ''""))"),"")</f>
        <v/>
      </c>
      <c r="F88" s="93"/>
      <c r="G88" s="94"/>
      <c r="H88" s="62"/>
      <c r="I88" s="62"/>
      <c r="J88" s="62"/>
      <c r="K88" s="62"/>
      <c r="L88" s="62"/>
    </row>
    <row r="89" ht="16.5" customHeight="1">
      <c r="A89" s="62"/>
      <c r="B89" s="95" t="s">
        <v>2029</v>
      </c>
      <c r="C89" s="79"/>
      <c r="D89" s="73"/>
      <c r="E89" s="73" t="str">
        <f>IFERROR(__xludf.DUMMYFUNCTION("IF(LEN(C89)=0,"""",QUERY(Archive!C:C,""Select COUNT(C) WHERE lower(C) contains '""&amp;LOWER(C89)&amp;""' LABEL COUNT(C) ''""))"),"")</f>
        <v/>
      </c>
      <c r="F89" s="93"/>
      <c r="G89" s="94"/>
      <c r="H89" s="62"/>
      <c r="I89" s="62"/>
      <c r="J89" s="62"/>
      <c r="K89" s="62"/>
      <c r="L89" s="62"/>
    </row>
    <row r="90" ht="16.5" customHeight="1">
      <c r="A90" s="62"/>
      <c r="B90" s="95" t="s">
        <v>2029</v>
      </c>
      <c r="C90" s="79"/>
      <c r="D90" s="73"/>
      <c r="E90" s="73" t="str">
        <f>IFERROR(__xludf.DUMMYFUNCTION("IF(LEN(C90)=0,"""",QUERY(Archive!C:C,""Select COUNT(C) WHERE lower(C) contains '""&amp;LOWER(C90)&amp;""' LABEL COUNT(C) ''""))"),"")</f>
        <v/>
      </c>
      <c r="F90" s="93"/>
      <c r="G90" s="94"/>
      <c r="H90" s="62"/>
      <c r="I90" s="62"/>
      <c r="J90" s="62"/>
      <c r="K90" s="62"/>
      <c r="L90" s="62"/>
    </row>
    <row r="91" ht="16.5" customHeight="1">
      <c r="A91" s="62"/>
      <c r="B91" s="95" t="s">
        <v>2029</v>
      </c>
      <c r="C91" s="79"/>
      <c r="D91" s="73"/>
      <c r="E91" s="73" t="str">
        <f>IFERROR(__xludf.DUMMYFUNCTION("IF(LEN(C91)=0,"""",QUERY(Archive!C:C,""Select COUNT(C) WHERE lower(C) contains '""&amp;LOWER(C91)&amp;""' LABEL COUNT(C) ''""))"),"")</f>
        <v/>
      </c>
      <c r="F91" s="93"/>
      <c r="G91" s="94"/>
      <c r="H91" s="62"/>
      <c r="I91" s="62"/>
      <c r="J91" s="62"/>
      <c r="K91" s="62"/>
      <c r="L91" s="62"/>
    </row>
    <row r="92" ht="16.5" customHeight="1">
      <c r="A92" s="62"/>
      <c r="B92" s="95" t="s">
        <v>2029</v>
      </c>
      <c r="C92" s="79"/>
      <c r="D92" s="73"/>
      <c r="E92" s="73" t="str">
        <f>IFERROR(__xludf.DUMMYFUNCTION("IF(LEN(C92)=0,"""",QUERY(Archive!C:C,""Select COUNT(C) WHERE lower(C) contains '""&amp;LOWER(C92)&amp;""' LABEL COUNT(C) ''""))"),"")</f>
        <v/>
      </c>
      <c r="F92" s="93"/>
      <c r="G92" s="94"/>
      <c r="H92" s="62"/>
      <c r="I92" s="62"/>
      <c r="J92" s="62"/>
      <c r="K92" s="62"/>
      <c r="L92" s="62"/>
    </row>
    <row r="93" ht="16.5" customHeight="1">
      <c r="A93" s="62"/>
      <c r="B93" s="95" t="s">
        <v>2029</v>
      </c>
      <c r="C93" s="79"/>
      <c r="D93" s="73"/>
      <c r="E93" s="73" t="str">
        <f>IFERROR(__xludf.DUMMYFUNCTION("IF(LEN(C93)=0,"""",QUERY(Archive!C:C,""Select COUNT(C) WHERE lower(C) contains '""&amp;LOWER(C93)&amp;""' LABEL COUNT(C) ''""))"),"")</f>
        <v/>
      </c>
      <c r="F93" s="93"/>
      <c r="G93" s="94"/>
      <c r="H93" s="62"/>
      <c r="I93" s="62"/>
      <c r="J93" s="62"/>
      <c r="K93" s="62"/>
      <c r="L93" s="62"/>
    </row>
    <row r="94" ht="16.5" customHeight="1">
      <c r="A94" s="62"/>
      <c r="B94" s="95" t="s">
        <v>2029</v>
      </c>
      <c r="C94" s="79"/>
      <c r="D94" s="73"/>
      <c r="E94" s="73" t="str">
        <f>IFERROR(__xludf.DUMMYFUNCTION("IF(LEN(C94)=0,"""",QUERY(Archive!C:C,""Select COUNT(C) WHERE lower(C) contains '""&amp;LOWER(C94)&amp;""' LABEL COUNT(C) ''""))"),"")</f>
        <v/>
      </c>
      <c r="F94" s="93"/>
      <c r="G94" s="94"/>
      <c r="H94" s="62"/>
      <c r="I94" s="62"/>
      <c r="J94" s="62"/>
      <c r="K94" s="62"/>
      <c r="L94" s="62"/>
    </row>
    <row r="95" ht="16.5" customHeight="1">
      <c r="A95" s="62"/>
      <c r="B95" s="95" t="s">
        <v>2029</v>
      </c>
      <c r="C95" s="79"/>
      <c r="D95" s="73"/>
      <c r="E95" s="73" t="str">
        <f>IFERROR(__xludf.DUMMYFUNCTION("IF(LEN(C95)=0,"""",QUERY(Archive!C:C,""Select COUNT(C) WHERE lower(C) contains '""&amp;LOWER(C95)&amp;""' LABEL COUNT(C) ''""))"),"")</f>
        <v/>
      </c>
      <c r="F95" s="93"/>
      <c r="G95" s="94"/>
      <c r="H95" s="62"/>
      <c r="I95" s="62"/>
      <c r="J95" s="62"/>
      <c r="K95" s="62"/>
      <c r="L95" s="62"/>
    </row>
    <row r="96" ht="16.5" customHeight="1">
      <c r="A96" s="62"/>
      <c r="B96" s="95" t="s">
        <v>2029</v>
      </c>
      <c r="C96" s="79"/>
      <c r="D96" s="73"/>
      <c r="E96" s="73" t="str">
        <f>IFERROR(__xludf.DUMMYFUNCTION("IF(LEN(C96)=0,"""",QUERY(Archive!C:C,""Select COUNT(C) WHERE lower(C) contains '""&amp;LOWER(C96)&amp;""' LABEL COUNT(C) ''""))"),"")</f>
        <v/>
      </c>
      <c r="F96" s="93"/>
      <c r="G96" s="94"/>
      <c r="H96" s="62"/>
      <c r="I96" s="62"/>
      <c r="J96" s="62"/>
      <c r="K96" s="62"/>
      <c r="L96" s="62"/>
    </row>
    <row r="97" ht="16.5" customHeight="1">
      <c r="A97" s="62"/>
      <c r="B97" s="95" t="s">
        <v>2029</v>
      </c>
      <c r="C97" s="79"/>
      <c r="D97" s="73"/>
      <c r="E97" s="73" t="str">
        <f>IFERROR(__xludf.DUMMYFUNCTION("IF(LEN(C97)=0,"""",QUERY(Archive!C:C,""Select COUNT(C) WHERE lower(C) contains '""&amp;LOWER(C97)&amp;""' LABEL COUNT(C) ''""))"),"")</f>
        <v/>
      </c>
      <c r="F97" s="93"/>
      <c r="G97" s="94"/>
      <c r="H97" s="62"/>
      <c r="I97" s="62"/>
      <c r="J97" s="62"/>
      <c r="K97" s="62"/>
      <c r="L97" s="62"/>
    </row>
    <row r="98" ht="16.5" customHeight="1">
      <c r="A98" s="62"/>
      <c r="B98" s="95" t="s">
        <v>2029</v>
      </c>
      <c r="C98" s="79"/>
      <c r="D98" s="73"/>
      <c r="E98" s="73" t="str">
        <f>IFERROR(__xludf.DUMMYFUNCTION("IF(LEN(C98)=0,"""",QUERY(Archive!C:C,""Select COUNT(C) WHERE lower(C) contains '""&amp;LOWER(C98)&amp;""' LABEL COUNT(C) ''""))"),"")</f>
        <v/>
      </c>
      <c r="F98" s="93"/>
      <c r="G98" s="94"/>
      <c r="H98" s="62"/>
      <c r="I98" s="62"/>
      <c r="J98" s="62"/>
      <c r="K98" s="62"/>
      <c r="L98" s="62"/>
    </row>
    <row r="99" ht="16.5" customHeight="1">
      <c r="A99" s="62"/>
      <c r="B99" s="95" t="s">
        <v>2029</v>
      </c>
      <c r="C99" s="79"/>
      <c r="D99" s="73"/>
      <c r="E99" s="73" t="str">
        <f>IFERROR(__xludf.DUMMYFUNCTION("IF(LEN(C99)=0,"""",QUERY(Archive!C:C,""Select COUNT(C) WHERE lower(C) contains '""&amp;LOWER(C99)&amp;""' LABEL COUNT(C) ''""))"),"")</f>
        <v/>
      </c>
      <c r="F99" s="93"/>
      <c r="G99" s="94"/>
      <c r="H99" s="62"/>
      <c r="I99" s="62"/>
      <c r="J99" s="62"/>
      <c r="K99" s="62"/>
      <c r="L99" s="62"/>
    </row>
    <row r="100" ht="16.5" customHeight="1">
      <c r="A100" s="62"/>
      <c r="B100" s="95" t="s">
        <v>2029</v>
      </c>
      <c r="C100" s="79"/>
      <c r="D100" s="73"/>
      <c r="E100" s="73" t="str">
        <f>IFERROR(__xludf.DUMMYFUNCTION("IF(LEN(C100)=0,"""",QUERY(Archive!C:C,""Select COUNT(C) WHERE lower(C) contains '""&amp;LOWER(C100)&amp;""' LABEL COUNT(C) ''""))"),"")</f>
        <v/>
      </c>
      <c r="F100" s="93"/>
      <c r="G100" s="94"/>
      <c r="H100" s="62"/>
      <c r="I100" s="62"/>
      <c r="J100" s="62"/>
      <c r="K100" s="62"/>
      <c r="L100" s="62"/>
    </row>
    <row r="101" ht="16.5" customHeight="1">
      <c r="A101" s="62"/>
      <c r="B101" s="95" t="s">
        <v>2029</v>
      </c>
      <c r="C101" s="79"/>
      <c r="D101" s="73"/>
      <c r="E101" s="73" t="str">
        <f>IFERROR(__xludf.DUMMYFUNCTION("IF(LEN(C101)=0,"""",QUERY(Archive!C:C,""Select COUNT(C) WHERE lower(C) contains '""&amp;LOWER(C101)&amp;""' LABEL COUNT(C) ''""))"),"")</f>
        <v/>
      </c>
      <c r="F101" s="93"/>
      <c r="G101" s="94"/>
      <c r="H101" s="62"/>
      <c r="I101" s="62"/>
      <c r="J101" s="62"/>
      <c r="K101" s="62"/>
      <c r="L101" s="62"/>
    </row>
    <row r="102" ht="16.5" customHeight="1">
      <c r="A102" s="62"/>
      <c r="B102" s="95" t="s">
        <v>2029</v>
      </c>
      <c r="C102" s="79"/>
      <c r="D102" s="73"/>
      <c r="E102" s="73" t="str">
        <f>IFERROR(__xludf.DUMMYFUNCTION("IF(LEN(C102)=0,"""",QUERY(Archive!C:C,""Select COUNT(C) WHERE lower(C) contains '""&amp;LOWER(C102)&amp;""' LABEL COUNT(C) ''""))"),"")</f>
        <v/>
      </c>
      <c r="F102" s="93"/>
      <c r="G102" s="94"/>
      <c r="H102" s="62"/>
      <c r="I102" s="62"/>
      <c r="J102" s="62"/>
      <c r="K102" s="62"/>
      <c r="L102" s="62"/>
    </row>
    <row r="103" ht="16.5" customHeight="1">
      <c r="A103" s="62"/>
      <c r="B103" s="95" t="s">
        <v>2029</v>
      </c>
      <c r="C103" s="79"/>
      <c r="D103" s="73"/>
      <c r="E103" s="73" t="str">
        <f>IFERROR(__xludf.DUMMYFUNCTION("IF(LEN(C103)=0,"""",QUERY(Archive!C:C,""Select COUNT(C) WHERE lower(C) contains '""&amp;LOWER(C103)&amp;""' LABEL COUNT(C) ''""))"),"")</f>
        <v/>
      </c>
      <c r="F103" s="93"/>
      <c r="G103" s="94"/>
      <c r="H103" s="62"/>
      <c r="I103" s="62"/>
      <c r="J103" s="62"/>
      <c r="K103" s="62"/>
      <c r="L103" s="62"/>
    </row>
    <row r="104" ht="16.5" customHeight="1">
      <c r="A104" s="62"/>
      <c r="B104" s="95" t="s">
        <v>2029</v>
      </c>
      <c r="C104" s="79"/>
      <c r="D104" s="73"/>
      <c r="E104" s="73" t="str">
        <f>IFERROR(__xludf.DUMMYFUNCTION("IF(LEN(C104)=0,"""",QUERY(Archive!C:C,""Select COUNT(C) WHERE lower(C) contains '""&amp;LOWER(C104)&amp;""' LABEL COUNT(C) ''""))"),"")</f>
        <v/>
      </c>
      <c r="F104" s="93"/>
      <c r="G104" s="94"/>
      <c r="H104" s="62"/>
      <c r="I104" s="62"/>
      <c r="J104" s="62"/>
      <c r="K104" s="62"/>
      <c r="L104" s="62"/>
    </row>
    <row r="105" ht="16.5" customHeight="1">
      <c r="A105" s="62"/>
      <c r="B105" s="95" t="s">
        <v>2029</v>
      </c>
      <c r="C105" s="79"/>
      <c r="D105" s="73"/>
      <c r="E105" s="73" t="str">
        <f>IFERROR(__xludf.DUMMYFUNCTION("IF(LEN(C105)=0,"""",QUERY(Archive!C:C,""Select COUNT(C) WHERE lower(C) contains '""&amp;LOWER(C105)&amp;""' LABEL COUNT(C) ''""))"),"")</f>
        <v/>
      </c>
      <c r="F105" s="93"/>
      <c r="G105" s="94"/>
      <c r="H105" s="62"/>
      <c r="I105" s="62"/>
      <c r="J105" s="62"/>
      <c r="K105" s="62"/>
      <c r="L105" s="62"/>
    </row>
    <row r="106" ht="16.5" customHeight="1">
      <c r="A106" s="62"/>
      <c r="B106" s="95" t="s">
        <v>2029</v>
      </c>
      <c r="C106" s="79"/>
      <c r="D106" s="73"/>
      <c r="E106" s="73" t="str">
        <f>IFERROR(__xludf.DUMMYFUNCTION("IF(LEN(C106)=0,"""",QUERY(Archive!C:C,""Select COUNT(C) WHERE lower(C) contains '""&amp;LOWER(C106)&amp;""' LABEL COUNT(C) ''""))"),"")</f>
        <v/>
      </c>
      <c r="F106" s="93"/>
      <c r="G106" s="94"/>
      <c r="H106" s="62"/>
      <c r="I106" s="62"/>
      <c r="J106" s="62"/>
      <c r="K106" s="62"/>
      <c r="L106" s="62"/>
    </row>
    <row r="107" ht="16.5" customHeight="1">
      <c r="A107" s="62"/>
      <c r="B107" s="95" t="s">
        <v>2029</v>
      </c>
      <c r="C107" s="79"/>
      <c r="D107" s="73"/>
      <c r="E107" s="73" t="str">
        <f>IFERROR(__xludf.DUMMYFUNCTION("IF(LEN(C107)=0,"""",QUERY(Archive!C:C,""Select COUNT(C) WHERE lower(C) contains '""&amp;LOWER(C107)&amp;""' LABEL COUNT(C) ''""))"),"")</f>
        <v/>
      </c>
      <c r="F107" s="93"/>
      <c r="G107" s="94"/>
      <c r="H107" s="62"/>
      <c r="I107" s="62"/>
      <c r="J107" s="62"/>
      <c r="K107" s="62"/>
      <c r="L107" s="62"/>
    </row>
    <row r="108" ht="16.5" customHeight="1">
      <c r="A108" s="62"/>
      <c r="B108" s="95" t="s">
        <v>2029</v>
      </c>
      <c r="C108" s="79"/>
      <c r="D108" s="73"/>
      <c r="E108" s="73" t="str">
        <f>IFERROR(__xludf.DUMMYFUNCTION("IF(LEN(C108)=0,"""",QUERY(Archive!C:C,""Select COUNT(C) WHERE lower(C) contains '""&amp;LOWER(C108)&amp;""' LABEL COUNT(C) ''""))"),"")</f>
        <v/>
      </c>
      <c r="F108" s="93"/>
      <c r="G108" s="94"/>
      <c r="H108" s="62"/>
      <c r="I108" s="62"/>
      <c r="J108" s="62"/>
      <c r="K108" s="62"/>
      <c r="L108" s="62"/>
    </row>
    <row r="109" ht="16.5" customHeight="1">
      <c r="A109" s="62"/>
      <c r="B109" s="95" t="s">
        <v>2029</v>
      </c>
      <c r="C109" s="79"/>
      <c r="D109" s="73"/>
      <c r="E109" s="73" t="str">
        <f>IFERROR(__xludf.DUMMYFUNCTION("IF(LEN(C109)=0,"""",QUERY(Archive!C:C,""Select COUNT(C) WHERE lower(C) contains '""&amp;LOWER(C109)&amp;""' LABEL COUNT(C) ''""))"),"")</f>
        <v/>
      </c>
      <c r="F109" s="93"/>
      <c r="G109" s="94"/>
      <c r="H109" s="62"/>
      <c r="I109" s="62"/>
      <c r="J109" s="62"/>
      <c r="K109" s="62"/>
      <c r="L109" s="62"/>
    </row>
    <row r="110" ht="16.5" customHeight="1">
      <c r="A110" s="62"/>
      <c r="B110" s="95" t="s">
        <v>2029</v>
      </c>
      <c r="C110" s="79"/>
      <c r="D110" s="73"/>
      <c r="E110" s="73" t="str">
        <f>IFERROR(__xludf.DUMMYFUNCTION("IF(LEN(C110)=0,"""",QUERY(Archive!C:C,""Select COUNT(C) WHERE lower(C) contains '""&amp;LOWER(C110)&amp;""' LABEL COUNT(C) ''""))"),"")</f>
        <v/>
      </c>
      <c r="F110" s="93"/>
      <c r="G110" s="94"/>
      <c r="H110" s="62"/>
      <c r="I110" s="62"/>
      <c r="J110" s="62"/>
      <c r="K110" s="62"/>
      <c r="L110" s="62"/>
    </row>
    <row r="111" ht="16.5" customHeight="1">
      <c r="A111" s="62"/>
      <c r="B111" s="95" t="s">
        <v>2029</v>
      </c>
      <c r="C111" s="79"/>
      <c r="D111" s="73"/>
      <c r="E111" s="73" t="str">
        <f>IFERROR(__xludf.DUMMYFUNCTION("IF(LEN(C111)=0,"""",QUERY(Archive!C:C,""Select COUNT(C) WHERE lower(C) contains '""&amp;LOWER(C111)&amp;""' LABEL COUNT(C) ''""))"),"")</f>
        <v/>
      </c>
      <c r="F111" s="93"/>
      <c r="G111" s="94"/>
      <c r="H111" s="62"/>
      <c r="I111" s="62"/>
      <c r="J111" s="62"/>
      <c r="K111" s="62"/>
      <c r="L111" s="62"/>
    </row>
    <row r="112" ht="16.5" customHeight="1">
      <c r="A112" s="62"/>
      <c r="B112" s="95" t="s">
        <v>2029</v>
      </c>
      <c r="C112" s="79"/>
      <c r="D112" s="73"/>
      <c r="E112" s="73" t="str">
        <f>IFERROR(__xludf.DUMMYFUNCTION("IF(LEN(C112)=0,"""",QUERY(Archive!C:C,""Select COUNT(C) WHERE lower(C) contains '""&amp;LOWER(C112)&amp;""' LABEL COUNT(C) ''""))"),"")</f>
        <v/>
      </c>
      <c r="F112" s="93"/>
      <c r="G112" s="94"/>
      <c r="H112" s="62"/>
      <c r="I112" s="62"/>
      <c r="J112" s="62"/>
      <c r="K112" s="62"/>
      <c r="L112" s="62"/>
    </row>
    <row r="113" ht="16.5" customHeight="1">
      <c r="A113" s="62"/>
      <c r="B113" s="95" t="s">
        <v>2029</v>
      </c>
      <c r="C113" s="79"/>
      <c r="D113" s="73"/>
      <c r="E113" s="73" t="str">
        <f>IFERROR(__xludf.DUMMYFUNCTION("IF(LEN(C113)=0,"""",QUERY(Archive!C:C,""Select COUNT(C) WHERE lower(C) contains '""&amp;LOWER(C113)&amp;""' LABEL COUNT(C) ''""))"),"")</f>
        <v/>
      </c>
      <c r="F113" s="93"/>
      <c r="G113" s="94"/>
      <c r="H113" s="62"/>
      <c r="I113" s="62"/>
      <c r="J113" s="62"/>
      <c r="K113" s="62"/>
      <c r="L113" s="62"/>
    </row>
    <row r="114" ht="16.5" customHeight="1">
      <c r="A114" s="62"/>
      <c r="B114" s="95" t="s">
        <v>2029</v>
      </c>
      <c r="C114" s="79"/>
      <c r="D114" s="73"/>
      <c r="E114" s="73" t="str">
        <f>IFERROR(__xludf.DUMMYFUNCTION("IF(LEN(C114)=0,"""",QUERY(Archive!C:C,""Select COUNT(C) WHERE lower(C) contains '""&amp;LOWER(C114)&amp;""' LABEL COUNT(C) ''""))"),"")</f>
        <v/>
      </c>
      <c r="F114" s="93"/>
      <c r="G114" s="94"/>
      <c r="H114" s="62"/>
      <c r="I114" s="62"/>
      <c r="J114" s="62"/>
      <c r="K114" s="62"/>
      <c r="L114" s="62"/>
    </row>
    <row r="115" ht="16.5" customHeight="1">
      <c r="A115" s="62"/>
      <c r="B115" s="95" t="s">
        <v>2029</v>
      </c>
      <c r="C115" s="79"/>
      <c r="D115" s="73"/>
      <c r="E115" s="73" t="str">
        <f>IFERROR(__xludf.DUMMYFUNCTION("IF(LEN(C115)=0,"""",QUERY(Archive!C:C,""Select COUNT(C) WHERE lower(C) contains '""&amp;LOWER(C115)&amp;""' LABEL COUNT(C) ''""))"),"")</f>
        <v/>
      </c>
      <c r="F115" s="93"/>
      <c r="G115" s="94"/>
      <c r="H115" s="62"/>
      <c r="I115" s="62"/>
      <c r="J115" s="62"/>
      <c r="K115" s="62"/>
      <c r="L115" s="62"/>
    </row>
    <row r="116" ht="16.5" customHeight="1">
      <c r="A116" s="62"/>
      <c r="B116" s="95" t="s">
        <v>2029</v>
      </c>
      <c r="C116" s="79"/>
      <c r="D116" s="73"/>
      <c r="E116" s="73" t="str">
        <f>IFERROR(__xludf.DUMMYFUNCTION("IF(LEN(C116)=0,"""",QUERY(Archive!C:C,""Select COUNT(C) WHERE lower(C) contains '""&amp;LOWER(C116)&amp;""' LABEL COUNT(C) ''""))"),"")</f>
        <v/>
      </c>
      <c r="F116" s="93"/>
      <c r="G116" s="94"/>
      <c r="H116" s="62"/>
      <c r="I116" s="62"/>
      <c r="J116" s="62"/>
      <c r="K116" s="62"/>
      <c r="L116" s="62"/>
    </row>
    <row r="117" ht="16.5" customHeight="1">
      <c r="A117" s="62"/>
      <c r="B117" s="95" t="s">
        <v>2029</v>
      </c>
      <c r="C117" s="79"/>
      <c r="D117" s="73"/>
      <c r="E117" s="73" t="str">
        <f>IFERROR(__xludf.DUMMYFUNCTION("IF(LEN(C117)=0,"""",QUERY(Archive!C:C,""Select COUNT(C) WHERE lower(C) contains '""&amp;LOWER(C117)&amp;""' LABEL COUNT(C) ''""))"),"")</f>
        <v/>
      </c>
      <c r="F117" s="93"/>
      <c r="G117" s="94"/>
      <c r="H117" s="62"/>
      <c r="I117" s="62"/>
      <c r="J117" s="62"/>
      <c r="K117" s="62"/>
      <c r="L117" s="62"/>
    </row>
    <row r="118" ht="16.5" customHeight="1">
      <c r="A118" s="62"/>
      <c r="B118" s="95" t="s">
        <v>2029</v>
      </c>
      <c r="C118" s="79"/>
      <c r="D118" s="73"/>
      <c r="E118" s="73" t="str">
        <f>IFERROR(__xludf.DUMMYFUNCTION("IF(LEN(C118)=0,"""",QUERY(Archive!C:C,""Select COUNT(C) WHERE lower(C) contains '""&amp;LOWER(C118)&amp;""' LABEL COUNT(C) ''""))"),"")</f>
        <v/>
      </c>
      <c r="F118" s="93"/>
      <c r="G118" s="94"/>
      <c r="H118" s="62"/>
      <c r="I118" s="62"/>
      <c r="J118" s="62"/>
      <c r="K118" s="62"/>
      <c r="L118" s="62"/>
    </row>
    <row r="119" ht="16.5" customHeight="1">
      <c r="A119" s="62"/>
      <c r="B119" s="95" t="s">
        <v>2029</v>
      </c>
      <c r="C119" s="79"/>
      <c r="D119" s="73"/>
      <c r="E119" s="73" t="str">
        <f>IFERROR(__xludf.DUMMYFUNCTION("IF(LEN(C119)=0,"""",QUERY(Archive!C:C,""Select COUNT(C) WHERE lower(C) contains '""&amp;LOWER(C119)&amp;""' LABEL COUNT(C) ''""))"),"")</f>
        <v/>
      </c>
      <c r="F119" s="93"/>
      <c r="G119" s="94"/>
      <c r="H119" s="62"/>
      <c r="I119" s="62"/>
      <c r="J119" s="62"/>
      <c r="K119" s="62"/>
      <c r="L119" s="62"/>
    </row>
    <row r="120" ht="16.5" customHeight="1">
      <c r="A120" s="62"/>
      <c r="B120" s="95" t="s">
        <v>2029</v>
      </c>
      <c r="C120" s="79"/>
      <c r="D120" s="73"/>
      <c r="E120" s="73" t="str">
        <f>IFERROR(__xludf.DUMMYFUNCTION("IF(LEN(C120)=0,"""",QUERY(Archive!C:C,""Select COUNT(C) WHERE lower(C) contains '""&amp;LOWER(C120)&amp;""' LABEL COUNT(C) ''""))"),"")</f>
        <v/>
      </c>
      <c r="F120" s="93"/>
      <c r="G120" s="94"/>
      <c r="H120" s="62"/>
      <c r="I120" s="62"/>
      <c r="J120" s="62"/>
      <c r="K120" s="62"/>
      <c r="L120" s="62"/>
    </row>
    <row r="121" ht="16.5" customHeight="1">
      <c r="A121" s="62"/>
      <c r="B121" s="95" t="s">
        <v>2029</v>
      </c>
      <c r="C121" s="79"/>
      <c r="D121" s="73"/>
      <c r="E121" s="73" t="str">
        <f>IFERROR(__xludf.DUMMYFUNCTION("IF(LEN(C121)=0,"""",QUERY(Archive!C:C,""Select COUNT(C) WHERE lower(C) contains '""&amp;LOWER(C121)&amp;""' LABEL COUNT(C) ''""))"),"")</f>
        <v/>
      </c>
      <c r="F121" s="93"/>
      <c r="G121" s="94"/>
      <c r="H121" s="62"/>
      <c r="I121" s="62"/>
      <c r="J121" s="62"/>
      <c r="K121" s="62"/>
      <c r="L121" s="62"/>
    </row>
    <row r="122" ht="16.5" customHeight="1">
      <c r="A122" s="62"/>
      <c r="B122" s="95" t="s">
        <v>2029</v>
      </c>
      <c r="C122" s="79"/>
      <c r="D122" s="73"/>
      <c r="E122" s="73" t="str">
        <f>IFERROR(__xludf.DUMMYFUNCTION("IF(LEN(C122)=0,"""",QUERY(Archive!C:C,""Select COUNT(C) WHERE lower(C) contains '""&amp;LOWER(C122)&amp;""' LABEL COUNT(C) ''""))"),"")</f>
        <v/>
      </c>
      <c r="F122" s="93"/>
      <c r="G122" s="94"/>
      <c r="H122" s="62"/>
      <c r="I122" s="62"/>
      <c r="J122" s="62"/>
      <c r="K122" s="62"/>
      <c r="L122" s="62"/>
    </row>
    <row r="123" ht="16.5" customHeight="1">
      <c r="A123" s="62"/>
      <c r="B123" s="95" t="s">
        <v>2029</v>
      </c>
      <c r="C123" s="79"/>
      <c r="D123" s="73"/>
      <c r="E123" s="73" t="str">
        <f>IFERROR(__xludf.DUMMYFUNCTION("IF(LEN(C123)=0,"""",QUERY(Archive!C:C,""Select COUNT(C) WHERE lower(C) contains '""&amp;LOWER(C123)&amp;""' LABEL COUNT(C) ''""))"),"")</f>
        <v/>
      </c>
      <c r="F123" s="93"/>
      <c r="G123" s="94"/>
      <c r="H123" s="62"/>
      <c r="I123" s="62"/>
      <c r="J123" s="62"/>
      <c r="K123" s="62"/>
      <c r="L123" s="62"/>
    </row>
    <row r="124" ht="16.5" customHeight="1">
      <c r="A124" s="62"/>
      <c r="B124" s="95" t="s">
        <v>2029</v>
      </c>
      <c r="C124" s="79"/>
      <c r="D124" s="73"/>
      <c r="E124" s="73" t="str">
        <f>IFERROR(__xludf.DUMMYFUNCTION("IF(LEN(C124)=0,"""",QUERY(Archive!C:C,""Select COUNT(C) WHERE lower(C) contains '""&amp;LOWER(C124)&amp;""' LABEL COUNT(C) ''""))"),"")</f>
        <v/>
      </c>
      <c r="F124" s="93"/>
      <c r="G124" s="94"/>
      <c r="H124" s="62"/>
      <c r="I124" s="62"/>
      <c r="J124" s="62"/>
      <c r="K124" s="62"/>
      <c r="L124" s="62"/>
    </row>
    <row r="125" ht="16.5" customHeight="1">
      <c r="A125" s="62"/>
      <c r="B125" s="95" t="s">
        <v>2029</v>
      </c>
      <c r="C125" s="79"/>
      <c r="D125" s="73"/>
      <c r="E125" s="73" t="str">
        <f>IFERROR(__xludf.DUMMYFUNCTION("IF(LEN(C125)=0,"""",QUERY(Archive!C:C,""Select COUNT(C) WHERE lower(C) contains '""&amp;LOWER(C125)&amp;""' LABEL COUNT(C) ''""))"),"")</f>
        <v/>
      </c>
      <c r="F125" s="93"/>
      <c r="G125" s="94"/>
      <c r="H125" s="62"/>
      <c r="I125" s="62"/>
      <c r="J125" s="62"/>
      <c r="K125" s="62"/>
      <c r="L125" s="62"/>
    </row>
    <row r="126" ht="16.5" customHeight="1">
      <c r="A126" s="62"/>
      <c r="B126" s="95" t="s">
        <v>2029</v>
      </c>
      <c r="C126" s="79"/>
      <c r="D126" s="73"/>
      <c r="E126" s="73" t="str">
        <f>IFERROR(__xludf.DUMMYFUNCTION("IF(LEN(C126)=0,"""",QUERY(Archive!C:C,""Select COUNT(C) WHERE lower(C) contains '""&amp;LOWER(C126)&amp;""' LABEL COUNT(C) ''""))"),"")</f>
        <v/>
      </c>
      <c r="F126" s="93"/>
      <c r="G126" s="94"/>
      <c r="H126" s="62"/>
      <c r="I126" s="62"/>
      <c r="J126" s="62"/>
      <c r="K126" s="62"/>
      <c r="L126" s="62"/>
    </row>
    <row r="127" ht="16.5" customHeight="1">
      <c r="A127" s="62"/>
      <c r="B127" s="95" t="s">
        <v>2029</v>
      </c>
      <c r="C127" s="79"/>
      <c r="D127" s="73"/>
      <c r="E127" s="73" t="str">
        <f>IFERROR(__xludf.DUMMYFUNCTION("IF(LEN(C127)=0,"""",QUERY(Archive!C:C,""Select COUNT(C) WHERE lower(C) contains '""&amp;LOWER(C127)&amp;""' LABEL COUNT(C) ''""))"),"")</f>
        <v/>
      </c>
      <c r="F127" s="93"/>
      <c r="G127" s="94"/>
      <c r="H127" s="62"/>
      <c r="I127" s="62"/>
      <c r="J127" s="62"/>
      <c r="K127" s="62"/>
      <c r="L127" s="62"/>
    </row>
    <row r="128" ht="16.5" customHeight="1">
      <c r="A128" s="62"/>
      <c r="B128" s="95" t="s">
        <v>2029</v>
      </c>
      <c r="C128" s="79"/>
      <c r="D128" s="73"/>
      <c r="E128" s="73" t="str">
        <f>IFERROR(__xludf.DUMMYFUNCTION("IF(LEN(C128)=0,"""",QUERY(Archive!C:C,""Select COUNT(C) WHERE lower(C) contains '""&amp;LOWER(C128)&amp;""' LABEL COUNT(C) ''""))"),"")</f>
        <v/>
      </c>
      <c r="F128" s="93"/>
      <c r="G128" s="94"/>
      <c r="H128" s="62"/>
      <c r="I128" s="62"/>
      <c r="J128" s="62"/>
      <c r="K128" s="62"/>
      <c r="L128" s="62"/>
    </row>
    <row r="129" ht="16.5" customHeight="1">
      <c r="A129" s="62"/>
      <c r="B129" s="95" t="s">
        <v>2029</v>
      </c>
      <c r="C129" s="79"/>
      <c r="D129" s="73"/>
      <c r="E129" s="73" t="str">
        <f>IFERROR(__xludf.DUMMYFUNCTION("IF(LEN(C129)=0,"""",QUERY(Archive!C:C,""Select COUNT(C) WHERE lower(C) contains '""&amp;LOWER(C129)&amp;""' LABEL COUNT(C) ''""))"),"")</f>
        <v/>
      </c>
      <c r="F129" s="93"/>
      <c r="G129" s="94"/>
      <c r="H129" s="62"/>
      <c r="I129" s="62"/>
      <c r="J129" s="62"/>
      <c r="K129" s="62"/>
      <c r="L129" s="62"/>
    </row>
    <row r="130" ht="16.5" customHeight="1">
      <c r="A130" s="62"/>
      <c r="B130" s="95" t="s">
        <v>2029</v>
      </c>
      <c r="C130" s="79"/>
      <c r="D130" s="73"/>
      <c r="E130" s="73" t="str">
        <f>IFERROR(__xludf.DUMMYFUNCTION("IF(LEN(C130)=0,"""",QUERY(Archive!C:C,""Select COUNT(C) WHERE lower(C) contains '""&amp;LOWER(C130)&amp;""' LABEL COUNT(C) ''""))"),"")</f>
        <v/>
      </c>
      <c r="F130" s="93"/>
      <c r="G130" s="94"/>
      <c r="H130" s="62"/>
      <c r="I130" s="62"/>
      <c r="J130" s="62"/>
      <c r="K130" s="62"/>
      <c r="L130" s="62"/>
    </row>
    <row r="131" ht="16.5" customHeight="1">
      <c r="A131" s="62"/>
      <c r="B131" s="95" t="s">
        <v>2029</v>
      </c>
      <c r="C131" s="79"/>
      <c r="D131" s="73"/>
      <c r="E131" s="73" t="str">
        <f>IFERROR(__xludf.DUMMYFUNCTION("IF(LEN(C131)=0,"""",QUERY(Archive!C:C,""Select COUNT(C) WHERE lower(C) contains '""&amp;LOWER(C131)&amp;""' LABEL COUNT(C) ''""))"),"")</f>
        <v/>
      </c>
      <c r="F131" s="93"/>
      <c r="G131" s="94"/>
      <c r="H131" s="62"/>
      <c r="I131" s="62"/>
      <c r="J131" s="62"/>
      <c r="K131" s="62"/>
      <c r="L131" s="62"/>
    </row>
    <row r="132" ht="16.5" customHeight="1">
      <c r="A132" s="62"/>
      <c r="B132" s="95" t="s">
        <v>2029</v>
      </c>
      <c r="C132" s="79"/>
      <c r="D132" s="73"/>
      <c r="E132" s="73" t="str">
        <f>IFERROR(__xludf.DUMMYFUNCTION("IF(LEN(C132)=0,"""",QUERY(Archive!C:C,""Select COUNT(C) WHERE lower(C) contains '""&amp;LOWER(C132)&amp;""' LABEL COUNT(C) ''""))"),"")</f>
        <v/>
      </c>
      <c r="F132" s="93"/>
      <c r="G132" s="94"/>
      <c r="H132" s="62"/>
      <c r="I132" s="62"/>
      <c r="J132" s="62"/>
      <c r="K132" s="62"/>
      <c r="L132" s="62"/>
    </row>
    <row r="133" ht="16.5" customHeight="1">
      <c r="A133" s="62"/>
      <c r="B133" s="95" t="s">
        <v>2029</v>
      </c>
      <c r="C133" s="79"/>
      <c r="D133" s="73"/>
      <c r="E133" s="73" t="str">
        <f>IFERROR(__xludf.DUMMYFUNCTION("IF(LEN(C133)=0,"""",QUERY(Archive!C:C,""Select COUNT(C) WHERE lower(C) contains '""&amp;LOWER(C133)&amp;""' LABEL COUNT(C) ''""))"),"")</f>
        <v/>
      </c>
      <c r="F133" s="93"/>
      <c r="G133" s="94"/>
      <c r="H133" s="62"/>
      <c r="I133" s="62"/>
      <c r="J133" s="62"/>
      <c r="K133" s="62"/>
      <c r="L133" s="62"/>
    </row>
    <row r="134" ht="16.5" customHeight="1">
      <c r="A134" s="62"/>
      <c r="B134" s="95" t="s">
        <v>2029</v>
      </c>
      <c r="C134" s="79"/>
      <c r="D134" s="73"/>
      <c r="E134" s="73" t="str">
        <f>IFERROR(__xludf.DUMMYFUNCTION("IF(LEN(C134)=0,"""",QUERY(Archive!C:C,""Select COUNT(C) WHERE lower(C) contains '""&amp;LOWER(C134)&amp;""' LABEL COUNT(C) ''""))"),"")</f>
        <v/>
      </c>
      <c r="F134" s="93"/>
      <c r="G134" s="94"/>
      <c r="H134" s="62"/>
      <c r="I134" s="62"/>
      <c r="J134" s="62"/>
      <c r="K134" s="62"/>
      <c r="L134" s="62"/>
    </row>
    <row r="135" ht="16.5" customHeight="1">
      <c r="A135" s="62"/>
      <c r="B135" s="95" t="s">
        <v>2029</v>
      </c>
      <c r="C135" s="79"/>
      <c r="D135" s="73"/>
      <c r="E135" s="73" t="str">
        <f>IFERROR(__xludf.DUMMYFUNCTION("IF(LEN(C135)=0,"""",QUERY(Archive!C:C,""Select COUNT(C) WHERE lower(C) contains '""&amp;LOWER(C135)&amp;""' LABEL COUNT(C) ''""))"),"")</f>
        <v/>
      </c>
      <c r="F135" s="93"/>
      <c r="G135" s="94"/>
      <c r="H135" s="62"/>
      <c r="I135" s="62"/>
      <c r="J135" s="62"/>
      <c r="K135" s="62"/>
      <c r="L135" s="62"/>
    </row>
    <row r="136" ht="16.5" customHeight="1">
      <c r="A136" s="62"/>
      <c r="B136" s="95" t="s">
        <v>2029</v>
      </c>
      <c r="C136" s="79"/>
      <c r="D136" s="73"/>
      <c r="E136" s="73" t="str">
        <f>IFERROR(__xludf.DUMMYFUNCTION("IF(LEN(C136)=0,"""",QUERY(Archive!C:C,""Select COUNT(C) WHERE lower(C) contains '""&amp;LOWER(C136)&amp;""' LABEL COUNT(C) ''""))"),"")</f>
        <v/>
      </c>
      <c r="F136" s="93"/>
      <c r="G136" s="94"/>
      <c r="H136" s="62"/>
      <c r="I136" s="62"/>
      <c r="J136" s="62"/>
      <c r="K136" s="62"/>
      <c r="L136" s="62"/>
    </row>
    <row r="137" ht="16.5" customHeight="1">
      <c r="A137" s="62"/>
      <c r="B137" s="95" t="s">
        <v>2029</v>
      </c>
      <c r="C137" s="79"/>
      <c r="D137" s="73"/>
      <c r="E137" s="73" t="str">
        <f>IFERROR(__xludf.DUMMYFUNCTION("IF(LEN(C137)=0,"""",QUERY(Archive!C:C,""Select COUNT(C) WHERE lower(C) contains '""&amp;LOWER(C137)&amp;""' LABEL COUNT(C) ''""))"),"")</f>
        <v/>
      </c>
      <c r="F137" s="93"/>
      <c r="G137" s="94"/>
      <c r="H137" s="62"/>
      <c r="I137" s="62"/>
      <c r="J137" s="62"/>
      <c r="K137" s="62"/>
      <c r="L137" s="62"/>
    </row>
    <row r="138" ht="16.5" customHeight="1">
      <c r="A138" s="62"/>
      <c r="B138" s="95" t="s">
        <v>2029</v>
      </c>
      <c r="C138" s="79"/>
      <c r="D138" s="73"/>
      <c r="E138" s="73" t="str">
        <f>IFERROR(__xludf.DUMMYFUNCTION("IF(LEN(C138)=0,"""",QUERY(Archive!C:C,""Select COUNT(C) WHERE lower(C) contains '""&amp;LOWER(C138)&amp;""' LABEL COUNT(C) ''""))"),"")</f>
        <v/>
      </c>
      <c r="F138" s="93"/>
      <c r="G138" s="94"/>
      <c r="H138" s="62"/>
      <c r="I138" s="62"/>
      <c r="J138" s="62"/>
      <c r="K138" s="62"/>
      <c r="L138" s="62"/>
    </row>
    <row r="139" ht="16.5" customHeight="1">
      <c r="A139" s="62"/>
      <c r="B139" s="95" t="s">
        <v>2029</v>
      </c>
      <c r="C139" s="79"/>
      <c r="D139" s="73"/>
      <c r="E139" s="73" t="str">
        <f>IFERROR(__xludf.DUMMYFUNCTION("IF(LEN(C139)=0,"""",QUERY(Archive!C:C,""Select COUNT(C) WHERE lower(C) contains '""&amp;LOWER(C139)&amp;""' LABEL COUNT(C) ''""))"),"")</f>
        <v/>
      </c>
      <c r="F139" s="93"/>
      <c r="G139" s="94"/>
      <c r="H139" s="62"/>
      <c r="I139" s="62"/>
      <c r="J139" s="62"/>
      <c r="K139" s="62"/>
      <c r="L139" s="62"/>
    </row>
    <row r="140" ht="16.5" customHeight="1">
      <c r="A140" s="62"/>
      <c r="B140" s="95" t="s">
        <v>2029</v>
      </c>
      <c r="C140" s="79"/>
      <c r="D140" s="73"/>
      <c r="E140" s="73" t="str">
        <f>IFERROR(__xludf.DUMMYFUNCTION("IF(LEN(C140)=0,"""",QUERY(Archive!C:C,""Select COUNT(C) WHERE lower(C) contains '""&amp;LOWER(C140)&amp;""' LABEL COUNT(C) ''""))"),"")</f>
        <v/>
      </c>
      <c r="F140" s="93"/>
      <c r="G140" s="94"/>
      <c r="H140" s="62"/>
      <c r="I140" s="62"/>
      <c r="J140" s="62"/>
      <c r="K140" s="62"/>
      <c r="L140" s="62"/>
    </row>
    <row r="141" ht="16.5" customHeight="1">
      <c r="A141" s="62"/>
      <c r="B141" s="95" t="s">
        <v>2029</v>
      </c>
      <c r="C141" s="79"/>
      <c r="D141" s="73"/>
      <c r="E141" s="73" t="str">
        <f>IFERROR(__xludf.DUMMYFUNCTION("IF(LEN(C141)=0,"""",QUERY(Archive!C:C,""Select COUNT(C) WHERE lower(C) contains '""&amp;LOWER(C141)&amp;""' LABEL COUNT(C) ''""))"),"")</f>
        <v/>
      </c>
      <c r="F141" s="93"/>
      <c r="G141" s="94"/>
      <c r="H141" s="62"/>
      <c r="I141" s="62"/>
      <c r="J141" s="62"/>
      <c r="K141" s="62"/>
      <c r="L141" s="62"/>
    </row>
    <row r="142" ht="16.5" customHeight="1">
      <c r="A142" s="62"/>
      <c r="B142" s="95" t="s">
        <v>2029</v>
      </c>
      <c r="C142" s="79"/>
      <c r="D142" s="73"/>
      <c r="E142" s="73" t="str">
        <f>IFERROR(__xludf.DUMMYFUNCTION("IF(LEN(C142)=0,"""",QUERY(Archive!C:C,""Select COUNT(C) WHERE lower(C) contains '""&amp;LOWER(C142)&amp;""' LABEL COUNT(C) ''""))"),"")</f>
        <v/>
      </c>
      <c r="F142" s="93"/>
      <c r="G142" s="94"/>
      <c r="H142" s="62"/>
      <c r="I142" s="62"/>
      <c r="J142" s="62"/>
      <c r="K142" s="62"/>
      <c r="L142" s="62"/>
    </row>
    <row r="143" ht="16.5" customHeight="1">
      <c r="A143" s="62"/>
      <c r="B143" s="95" t="s">
        <v>2029</v>
      </c>
      <c r="C143" s="79"/>
      <c r="D143" s="73"/>
      <c r="E143" s="73" t="str">
        <f>IFERROR(__xludf.DUMMYFUNCTION("IF(LEN(C143)=0,"""",QUERY(Archive!C:C,""Select COUNT(C) WHERE lower(C) contains '""&amp;LOWER(C143)&amp;""' LABEL COUNT(C) ''""))"),"")</f>
        <v/>
      </c>
      <c r="F143" s="93"/>
      <c r="G143" s="94"/>
      <c r="H143" s="62"/>
      <c r="I143" s="62"/>
      <c r="J143" s="62"/>
      <c r="K143" s="62"/>
      <c r="L143" s="62"/>
    </row>
    <row r="144" ht="16.5" customHeight="1">
      <c r="A144" s="62"/>
      <c r="B144" s="95" t="s">
        <v>2029</v>
      </c>
      <c r="C144" s="79"/>
      <c r="D144" s="73"/>
      <c r="E144" s="73" t="str">
        <f>IFERROR(__xludf.DUMMYFUNCTION("IF(LEN(C144)=0,"""",QUERY(Archive!C:C,""Select COUNT(C) WHERE lower(C) contains '""&amp;LOWER(C144)&amp;""' LABEL COUNT(C) ''""))"),"")</f>
        <v/>
      </c>
      <c r="F144" s="93"/>
      <c r="G144" s="94"/>
      <c r="H144" s="62"/>
      <c r="I144" s="62"/>
      <c r="J144" s="62"/>
      <c r="K144" s="62"/>
      <c r="L144" s="62"/>
    </row>
    <row r="145" ht="16.5" customHeight="1">
      <c r="A145" s="62"/>
      <c r="B145" s="95" t="s">
        <v>2029</v>
      </c>
      <c r="C145" s="79"/>
      <c r="D145" s="73"/>
      <c r="E145" s="73" t="str">
        <f>IFERROR(__xludf.DUMMYFUNCTION("IF(LEN(C145)=0,"""",QUERY(Archive!C:C,""Select COUNT(C) WHERE lower(C) contains '""&amp;LOWER(C145)&amp;""' LABEL COUNT(C) ''""))"),"")</f>
        <v/>
      </c>
      <c r="F145" s="93"/>
      <c r="G145" s="94"/>
      <c r="H145" s="62"/>
      <c r="I145" s="62"/>
      <c r="J145" s="62"/>
      <c r="K145" s="62"/>
      <c r="L145" s="62"/>
    </row>
    <row r="146" ht="16.5" customHeight="1">
      <c r="A146" s="62"/>
      <c r="B146" s="95" t="s">
        <v>2029</v>
      </c>
      <c r="C146" s="79"/>
      <c r="D146" s="73"/>
      <c r="E146" s="96"/>
      <c r="F146" s="93"/>
      <c r="G146" s="94"/>
      <c r="H146" s="62"/>
      <c r="I146" s="62"/>
      <c r="J146" s="62"/>
      <c r="K146" s="62"/>
      <c r="L146" s="62"/>
    </row>
    <row r="147" ht="16.5" customHeight="1">
      <c r="A147" s="62"/>
      <c r="B147" s="95" t="s">
        <v>2029</v>
      </c>
      <c r="C147" s="79"/>
      <c r="D147" s="73"/>
      <c r="E147" s="96"/>
      <c r="F147" s="93"/>
      <c r="G147" s="94"/>
      <c r="H147" s="62"/>
      <c r="I147" s="62"/>
      <c r="J147" s="62"/>
      <c r="K147" s="62"/>
      <c r="L147" s="62"/>
    </row>
    <row r="148" ht="16.5" customHeight="1">
      <c r="A148" s="62"/>
      <c r="B148" s="95" t="s">
        <v>2029</v>
      </c>
      <c r="C148" s="79"/>
      <c r="D148" s="73"/>
      <c r="E148" s="96"/>
      <c r="F148" s="93"/>
      <c r="G148" s="94"/>
      <c r="H148" s="62"/>
      <c r="I148" s="62"/>
      <c r="J148" s="62"/>
      <c r="K148" s="62"/>
      <c r="L148" s="62"/>
    </row>
    <row r="149" ht="16.5" customHeight="1">
      <c r="A149" s="62"/>
      <c r="B149" s="95" t="s">
        <v>2029</v>
      </c>
      <c r="C149" s="79"/>
      <c r="D149" s="73"/>
      <c r="E149" s="96"/>
      <c r="F149" s="93"/>
      <c r="G149" s="94"/>
      <c r="H149" s="62"/>
      <c r="I149" s="62"/>
      <c r="J149" s="62"/>
      <c r="K149" s="62"/>
      <c r="L149" s="62"/>
    </row>
    <row r="150" ht="16.5" customHeight="1">
      <c r="A150" s="62"/>
      <c r="B150" s="95" t="s">
        <v>2029</v>
      </c>
      <c r="C150" s="79"/>
      <c r="D150" s="73"/>
      <c r="E150" s="96"/>
      <c r="F150" s="93"/>
      <c r="G150" s="94"/>
      <c r="H150" s="62"/>
      <c r="I150" s="62"/>
      <c r="J150" s="62"/>
      <c r="K150" s="62"/>
      <c r="L150" s="62"/>
    </row>
    <row r="151" ht="16.5" customHeight="1">
      <c r="A151" s="62"/>
      <c r="B151" s="95" t="s">
        <v>2029</v>
      </c>
      <c r="C151" s="79"/>
      <c r="D151" s="73"/>
      <c r="E151" s="96"/>
      <c r="F151" s="93"/>
      <c r="G151" s="94"/>
      <c r="H151" s="62"/>
      <c r="I151" s="62"/>
      <c r="J151" s="62"/>
      <c r="K151" s="62"/>
      <c r="L151" s="62"/>
    </row>
    <row r="152" ht="16.5" customHeight="1">
      <c r="A152" s="62"/>
      <c r="B152" s="95" t="s">
        <v>2029</v>
      </c>
      <c r="C152" s="79"/>
      <c r="D152" s="73"/>
      <c r="E152" s="96"/>
      <c r="F152" s="93"/>
      <c r="G152" s="94"/>
      <c r="H152" s="62"/>
      <c r="I152" s="62"/>
      <c r="J152" s="62"/>
      <c r="K152" s="62"/>
      <c r="L152" s="62"/>
    </row>
    <row r="153" ht="16.5" customHeight="1">
      <c r="A153" s="62"/>
      <c r="B153" s="95" t="s">
        <v>2029</v>
      </c>
      <c r="C153" s="79"/>
      <c r="D153" s="73"/>
      <c r="E153" s="96"/>
      <c r="F153" s="93"/>
      <c r="G153" s="94"/>
      <c r="H153" s="62"/>
      <c r="I153" s="62"/>
      <c r="J153" s="62"/>
      <c r="K153" s="62"/>
      <c r="L153" s="62"/>
    </row>
    <row r="154" ht="16.5" customHeight="1">
      <c r="A154" s="62"/>
      <c r="B154" s="95" t="s">
        <v>2029</v>
      </c>
      <c r="C154" s="79"/>
      <c r="D154" s="73"/>
      <c r="E154" s="96"/>
      <c r="F154" s="93"/>
      <c r="G154" s="94"/>
      <c r="H154" s="62"/>
      <c r="I154" s="62"/>
      <c r="J154" s="62"/>
      <c r="K154" s="62"/>
      <c r="L154" s="62"/>
    </row>
    <row r="155" ht="16.5" customHeight="1">
      <c r="A155" s="62"/>
      <c r="B155" s="95" t="s">
        <v>2029</v>
      </c>
      <c r="C155" s="79"/>
      <c r="D155" s="73"/>
      <c r="E155" s="96"/>
      <c r="F155" s="93"/>
      <c r="G155" s="94"/>
      <c r="H155" s="62"/>
      <c r="I155" s="62"/>
      <c r="J155" s="62"/>
      <c r="K155" s="62"/>
      <c r="L155" s="62"/>
    </row>
    <row r="156" ht="16.5" customHeight="1">
      <c r="A156" s="62"/>
      <c r="B156" s="95" t="s">
        <v>2029</v>
      </c>
      <c r="C156" s="79"/>
      <c r="D156" s="73"/>
      <c r="E156" s="96"/>
      <c r="F156" s="93"/>
      <c r="G156" s="94"/>
      <c r="H156" s="62"/>
      <c r="I156" s="62"/>
      <c r="J156" s="62"/>
      <c r="K156" s="62"/>
      <c r="L156" s="62"/>
    </row>
    <row r="157" ht="16.5" customHeight="1">
      <c r="A157" s="62"/>
      <c r="B157" s="95" t="s">
        <v>2029</v>
      </c>
      <c r="C157" s="79"/>
      <c r="D157" s="73"/>
      <c r="E157" s="96"/>
      <c r="F157" s="93"/>
      <c r="G157" s="94"/>
      <c r="H157" s="62"/>
      <c r="I157" s="62"/>
      <c r="J157" s="62"/>
      <c r="K157" s="62"/>
      <c r="L157" s="62"/>
    </row>
    <row r="158" ht="16.5" customHeight="1">
      <c r="A158" s="62"/>
      <c r="B158" s="95" t="s">
        <v>2029</v>
      </c>
      <c r="C158" s="79"/>
      <c r="D158" s="73"/>
      <c r="E158" s="96"/>
      <c r="F158" s="93"/>
      <c r="G158" s="94"/>
      <c r="H158" s="62"/>
      <c r="I158" s="62"/>
      <c r="J158" s="62"/>
      <c r="K158" s="62"/>
      <c r="L158" s="62"/>
    </row>
    <row r="159" ht="16.5" customHeight="1">
      <c r="A159" s="62"/>
      <c r="B159" s="95" t="s">
        <v>2029</v>
      </c>
      <c r="C159" s="79"/>
      <c r="D159" s="73"/>
      <c r="E159" s="96"/>
      <c r="F159" s="93"/>
      <c r="G159" s="94"/>
      <c r="H159" s="62"/>
      <c r="I159" s="62"/>
      <c r="J159" s="62"/>
      <c r="K159" s="62"/>
      <c r="L159" s="62"/>
    </row>
    <row r="160" ht="16.5" customHeight="1">
      <c r="A160" s="62"/>
      <c r="B160" s="95" t="s">
        <v>2029</v>
      </c>
      <c r="C160" s="79"/>
      <c r="D160" s="73"/>
      <c r="E160" s="96"/>
      <c r="F160" s="93"/>
      <c r="G160" s="94"/>
      <c r="H160" s="62"/>
      <c r="I160" s="62"/>
      <c r="J160" s="62"/>
      <c r="K160" s="62"/>
      <c r="L160" s="62"/>
    </row>
    <row r="161" ht="16.5" customHeight="1">
      <c r="A161" s="62"/>
      <c r="B161" s="95" t="s">
        <v>2029</v>
      </c>
      <c r="C161" s="79"/>
      <c r="D161" s="73"/>
      <c r="E161" s="96"/>
      <c r="F161" s="93"/>
      <c r="G161" s="94"/>
      <c r="H161" s="62"/>
      <c r="I161" s="62"/>
      <c r="J161" s="62"/>
      <c r="K161" s="62"/>
      <c r="L161" s="62"/>
    </row>
    <row r="162" ht="16.5" customHeight="1">
      <c r="A162" s="62"/>
      <c r="B162" s="95" t="s">
        <v>2029</v>
      </c>
      <c r="C162" s="79"/>
      <c r="D162" s="73"/>
      <c r="E162" s="96"/>
      <c r="F162" s="93"/>
      <c r="G162" s="94"/>
      <c r="H162" s="62"/>
      <c r="I162" s="62"/>
      <c r="J162" s="62"/>
      <c r="K162" s="62"/>
      <c r="L162" s="62"/>
    </row>
    <row r="163" ht="16.5" customHeight="1">
      <c r="A163" s="62"/>
      <c r="B163" s="95" t="s">
        <v>2029</v>
      </c>
      <c r="C163" s="79"/>
      <c r="D163" s="73"/>
      <c r="E163" s="96"/>
      <c r="F163" s="93"/>
      <c r="G163" s="94"/>
      <c r="H163" s="62"/>
      <c r="I163" s="62"/>
      <c r="J163" s="62"/>
      <c r="K163" s="62"/>
      <c r="L163" s="62"/>
    </row>
    <row r="164" ht="16.5" customHeight="1">
      <c r="A164" s="62"/>
      <c r="B164" s="95" t="s">
        <v>2029</v>
      </c>
      <c r="C164" s="79"/>
      <c r="D164" s="73"/>
      <c r="E164" s="96"/>
      <c r="F164" s="93"/>
      <c r="G164" s="94"/>
      <c r="H164" s="62"/>
      <c r="I164" s="62"/>
      <c r="J164" s="62"/>
      <c r="K164" s="62"/>
      <c r="L164" s="62"/>
    </row>
    <row r="165" ht="16.5" customHeight="1">
      <c r="A165" s="62"/>
      <c r="B165" s="95" t="s">
        <v>2029</v>
      </c>
      <c r="C165" s="79"/>
      <c r="D165" s="73"/>
      <c r="E165" s="96"/>
      <c r="F165" s="93"/>
      <c r="G165" s="94"/>
      <c r="H165" s="62"/>
      <c r="I165" s="62"/>
      <c r="J165" s="62"/>
      <c r="K165" s="62"/>
      <c r="L165" s="62"/>
    </row>
    <row r="166" ht="16.5" customHeight="1">
      <c r="A166" s="62"/>
      <c r="B166" s="95" t="s">
        <v>2029</v>
      </c>
      <c r="C166" s="79"/>
      <c r="D166" s="73"/>
      <c r="E166" s="96"/>
      <c r="F166" s="93"/>
      <c r="G166" s="94"/>
      <c r="H166" s="62"/>
      <c r="I166" s="62"/>
      <c r="J166" s="62"/>
      <c r="K166" s="62"/>
      <c r="L166" s="62"/>
    </row>
    <row r="167" ht="16.5" customHeight="1">
      <c r="A167" s="62"/>
      <c r="B167" s="95" t="s">
        <v>2029</v>
      </c>
      <c r="C167" s="79"/>
      <c r="D167" s="73"/>
      <c r="E167" s="96"/>
      <c r="F167" s="93"/>
      <c r="G167" s="94"/>
      <c r="H167" s="62"/>
      <c r="I167" s="62"/>
      <c r="J167" s="62"/>
      <c r="K167" s="62"/>
      <c r="L167" s="62"/>
    </row>
    <row r="168" ht="16.5" customHeight="1">
      <c r="A168" s="62"/>
      <c r="B168" s="95" t="s">
        <v>2029</v>
      </c>
      <c r="C168" s="79"/>
      <c r="D168" s="73"/>
      <c r="E168" s="96"/>
      <c r="F168" s="93"/>
      <c r="G168" s="94"/>
      <c r="H168" s="62"/>
      <c r="I168" s="62"/>
      <c r="J168" s="62"/>
      <c r="K168" s="62"/>
      <c r="L168" s="62"/>
    </row>
    <row r="169" ht="16.5" customHeight="1">
      <c r="A169" s="62"/>
      <c r="B169" s="95" t="s">
        <v>2029</v>
      </c>
      <c r="C169" s="79"/>
      <c r="D169" s="73"/>
      <c r="E169" s="96"/>
      <c r="F169" s="93"/>
      <c r="G169" s="94"/>
      <c r="H169" s="62"/>
      <c r="I169" s="62"/>
      <c r="J169" s="62"/>
      <c r="K169" s="62"/>
      <c r="L169" s="62"/>
    </row>
    <row r="170" ht="16.5" customHeight="1">
      <c r="A170" s="62"/>
      <c r="B170" s="95" t="s">
        <v>2029</v>
      </c>
      <c r="C170" s="79"/>
      <c r="D170" s="73"/>
      <c r="E170" s="96"/>
      <c r="F170" s="93"/>
      <c r="G170" s="94"/>
      <c r="H170" s="62"/>
      <c r="I170" s="62"/>
      <c r="J170" s="62"/>
      <c r="K170" s="62"/>
      <c r="L170" s="62"/>
    </row>
    <row r="171" ht="16.5" customHeight="1">
      <c r="A171" s="62"/>
      <c r="B171" s="95" t="s">
        <v>2029</v>
      </c>
      <c r="C171" s="79"/>
      <c r="D171" s="73"/>
      <c r="E171" s="96"/>
      <c r="F171" s="93"/>
      <c r="G171" s="94"/>
      <c r="H171" s="62"/>
      <c r="I171" s="62"/>
      <c r="J171" s="62"/>
      <c r="K171" s="62"/>
      <c r="L171" s="62"/>
    </row>
    <row r="172" ht="16.5" customHeight="1">
      <c r="A172" s="62"/>
      <c r="B172" s="95" t="s">
        <v>2029</v>
      </c>
      <c r="C172" s="79"/>
      <c r="D172" s="73"/>
      <c r="E172" s="96"/>
      <c r="F172" s="93"/>
      <c r="G172" s="94"/>
      <c r="H172" s="62"/>
      <c r="I172" s="62"/>
      <c r="J172" s="62"/>
      <c r="K172" s="62"/>
      <c r="L172" s="62"/>
    </row>
    <row r="173" ht="16.5" customHeight="1">
      <c r="A173" s="62"/>
      <c r="B173" s="95" t="s">
        <v>2029</v>
      </c>
      <c r="C173" s="79"/>
      <c r="D173" s="73"/>
      <c r="E173" s="96"/>
      <c r="F173" s="93"/>
      <c r="G173" s="94"/>
      <c r="H173" s="62"/>
      <c r="I173" s="62"/>
      <c r="J173" s="62"/>
      <c r="K173" s="62"/>
      <c r="L173" s="62"/>
    </row>
    <row r="174" ht="16.5" customHeight="1">
      <c r="A174" s="62"/>
      <c r="B174" s="95" t="s">
        <v>2029</v>
      </c>
      <c r="C174" s="79"/>
      <c r="D174" s="73"/>
      <c r="E174" s="96"/>
      <c r="F174" s="93"/>
      <c r="G174" s="94"/>
      <c r="H174" s="62"/>
      <c r="I174" s="62"/>
      <c r="J174" s="62"/>
      <c r="K174" s="62"/>
      <c r="L174" s="62"/>
    </row>
    <row r="175" ht="16.5" customHeight="1">
      <c r="A175" s="62"/>
      <c r="B175" s="95" t="s">
        <v>2029</v>
      </c>
      <c r="C175" s="79"/>
      <c r="D175" s="73"/>
      <c r="E175" s="96"/>
      <c r="F175" s="93"/>
      <c r="G175" s="94"/>
      <c r="H175" s="62"/>
      <c r="I175" s="62"/>
      <c r="J175" s="62"/>
      <c r="K175" s="62"/>
      <c r="L175" s="62"/>
    </row>
    <row r="176" ht="16.5" customHeight="1">
      <c r="A176" s="62"/>
      <c r="B176" s="95" t="s">
        <v>2029</v>
      </c>
      <c r="C176" s="79"/>
      <c r="D176" s="73"/>
      <c r="E176" s="96"/>
      <c r="F176" s="93"/>
      <c r="G176" s="94"/>
      <c r="H176" s="62"/>
      <c r="I176" s="62"/>
      <c r="J176" s="62"/>
      <c r="K176" s="62"/>
      <c r="L176" s="62"/>
    </row>
    <row r="177" ht="16.5" customHeight="1">
      <c r="A177" s="62"/>
      <c r="B177" s="95" t="s">
        <v>2029</v>
      </c>
      <c r="C177" s="79"/>
      <c r="D177" s="73"/>
      <c r="E177" s="96"/>
      <c r="F177" s="93"/>
      <c r="G177" s="94"/>
      <c r="H177" s="62"/>
      <c r="I177" s="62"/>
      <c r="J177" s="62"/>
      <c r="K177" s="62"/>
      <c r="L177" s="62"/>
    </row>
    <row r="178" ht="16.5" customHeight="1">
      <c r="A178" s="62"/>
      <c r="B178" s="95" t="s">
        <v>2029</v>
      </c>
      <c r="C178" s="79"/>
      <c r="D178" s="73"/>
      <c r="E178" s="96"/>
      <c r="F178" s="93"/>
      <c r="G178" s="94"/>
      <c r="H178" s="62"/>
      <c r="I178" s="62"/>
      <c r="J178" s="62"/>
      <c r="K178" s="62"/>
      <c r="L178" s="62"/>
    </row>
    <row r="179" ht="16.5" customHeight="1">
      <c r="A179" s="62"/>
      <c r="B179" s="95" t="s">
        <v>2029</v>
      </c>
      <c r="C179" s="79"/>
      <c r="D179" s="73"/>
      <c r="E179" s="96"/>
      <c r="F179" s="93"/>
      <c r="G179" s="94"/>
      <c r="H179" s="62"/>
      <c r="I179" s="62"/>
      <c r="J179" s="62"/>
      <c r="K179" s="62"/>
      <c r="L179" s="62"/>
    </row>
    <row r="180" ht="16.5" customHeight="1">
      <c r="A180" s="62"/>
      <c r="B180" s="95" t="s">
        <v>2029</v>
      </c>
      <c r="C180" s="79"/>
      <c r="D180" s="73"/>
      <c r="E180" s="96"/>
      <c r="F180" s="93"/>
      <c r="G180" s="94"/>
      <c r="H180" s="62"/>
      <c r="I180" s="62"/>
      <c r="J180" s="62"/>
      <c r="K180" s="62"/>
      <c r="L180" s="62"/>
    </row>
    <row r="181" ht="16.5" customHeight="1">
      <c r="A181" s="62"/>
      <c r="B181" s="95" t="s">
        <v>2029</v>
      </c>
      <c r="C181" s="79"/>
      <c r="D181" s="73"/>
      <c r="E181" s="96"/>
      <c r="F181" s="93"/>
      <c r="G181" s="94"/>
      <c r="H181" s="62"/>
      <c r="I181" s="62"/>
      <c r="J181" s="62"/>
      <c r="K181" s="62"/>
      <c r="L181" s="62"/>
    </row>
    <row r="182" ht="16.5" customHeight="1">
      <c r="A182" s="62"/>
      <c r="B182" s="95" t="s">
        <v>2029</v>
      </c>
      <c r="C182" s="79"/>
      <c r="D182" s="73"/>
      <c r="E182" s="96"/>
      <c r="F182" s="93"/>
      <c r="G182" s="94"/>
      <c r="H182" s="62"/>
      <c r="I182" s="62"/>
      <c r="J182" s="62"/>
      <c r="K182" s="62"/>
      <c r="L182" s="62"/>
    </row>
    <row r="183" ht="16.5" customHeight="1">
      <c r="A183" s="62"/>
      <c r="B183" s="95" t="s">
        <v>2029</v>
      </c>
      <c r="C183" s="79"/>
      <c r="D183" s="73"/>
      <c r="E183" s="96"/>
      <c r="F183" s="93"/>
      <c r="G183" s="94"/>
      <c r="H183" s="62"/>
      <c r="I183" s="62"/>
      <c r="J183" s="62"/>
      <c r="K183" s="62"/>
      <c r="L183" s="62"/>
    </row>
    <row r="184" ht="16.5" customHeight="1">
      <c r="A184" s="62"/>
      <c r="B184" s="95" t="s">
        <v>2029</v>
      </c>
      <c r="C184" s="79"/>
      <c r="D184" s="73"/>
      <c r="E184" s="96"/>
      <c r="F184" s="93"/>
      <c r="G184" s="94"/>
      <c r="H184" s="62"/>
      <c r="I184" s="62"/>
      <c r="J184" s="62"/>
      <c r="K184" s="62"/>
      <c r="L184" s="62"/>
    </row>
    <row r="185" ht="16.5" customHeight="1">
      <c r="A185" s="62"/>
      <c r="B185" s="95" t="s">
        <v>2029</v>
      </c>
      <c r="C185" s="79"/>
      <c r="D185" s="73"/>
      <c r="E185" s="96"/>
      <c r="F185" s="93"/>
      <c r="G185" s="94"/>
      <c r="H185" s="62"/>
      <c r="I185" s="62"/>
      <c r="J185" s="62"/>
      <c r="K185" s="62"/>
      <c r="L185" s="62"/>
    </row>
    <row r="186" ht="16.5" customHeight="1">
      <c r="A186" s="62"/>
      <c r="B186" s="95" t="s">
        <v>2029</v>
      </c>
      <c r="C186" s="79"/>
      <c r="D186" s="73"/>
      <c r="E186" s="96"/>
      <c r="F186" s="93"/>
      <c r="G186" s="94"/>
      <c r="H186" s="62"/>
      <c r="I186" s="62"/>
      <c r="J186" s="62"/>
      <c r="K186" s="62"/>
      <c r="L186" s="62"/>
    </row>
    <row r="187" ht="16.5" customHeight="1">
      <c r="A187" s="62"/>
      <c r="B187" s="95" t="s">
        <v>2029</v>
      </c>
      <c r="C187" s="79"/>
      <c r="D187" s="73"/>
      <c r="E187" s="96"/>
      <c r="F187" s="93"/>
      <c r="G187" s="94"/>
      <c r="H187" s="62"/>
      <c r="I187" s="62"/>
      <c r="J187" s="62"/>
      <c r="K187" s="62"/>
      <c r="L187" s="62"/>
    </row>
    <row r="188" ht="16.5" customHeight="1">
      <c r="A188" s="62"/>
      <c r="B188" s="95" t="s">
        <v>2029</v>
      </c>
      <c r="C188" s="79"/>
      <c r="D188" s="73"/>
      <c r="E188" s="96"/>
      <c r="F188" s="93"/>
      <c r="G188" s="94"/>
      <c r="H188" s="62"/>
      <c r="I188" s="62"/>
      <c r="J188" s="62"/>
      <c r="K188" s="62"/>
      <c r="L188" s="62"/>
    </row>
    <row r="189" ht="16.5" customHeight="1">
      <c r="A189" s="62"/>
      <c r="B189" s="95" t="s">
        <v>2029</v>
      </c>
      <c r="C189" s="79"/>
      <c r="D189" s="73"/>
      <c r="E189" s="96"/>
      <c r="F189" s="93"/>
      <c r="G189" s="94"/>
      <c r="H189" s="62"/>
      <c r="I189" s="62"/>
      <c r="J189" s="62"/>
      <c r="K189" s="62"/>
      <c r="L189" s="62"/>
    </row>
    <row r="190" ht="16.5" customHeight="1">
      <c r="A190" s="62"/>
      <c r="B190" s="95" t="s">
        <v>2029</v>
      </c>
      <c r="C190" s="79"/>
      <c r="D190" s="73"/>
      <c r="E190" s="96"/>
      <c r="F190" s="93"/>
      <c r="G190" s="94"/>
      <c r="H190" s="62"/>
      <c r="I190" s="62"/>
      <c r="J190" s="62"/>
      <c r="K190" s="62"/>
      <c r="L190" s="62"/>
    </row>
    <row r="191" ht="16.5" customHeight="1">
      <c r="A191" s="62"/>
      <c r="B191" s="95" t="s">
        <v>2029</v>
      </c>
      <c r="C191" s="79"/>
      <c r="D191" s="73"/>
      <c r="E191" s="96"/>
      <c r="F191" s="93"/>
      <c r="G191" s="94"/>
      <c r="H191" s="62"/>
      <c r="I191" s="62"/>
      <c r="J191" s="62"/>
      <c r="K191" s="62"/>
      <c r="L191" s="62"/>
    </row>
    <row r="192" ht="16.5" customHeight="1">
      <c r="A192" s="62"/>
      <c r="B192" s="95" t="s">
        <v>2029</v>
      </c>
      <c r="C192" s="79"/>
      <c r="D192" s="73"/>
      <c r="E192" s="96"/>
      <c r="F192" s="93"/>
      <c r="G192" s="94"/>
      <c r="H192" s="62"/>
      <c r="I192" s="62"/>
      <c r="J192" s="62"/>
      <c r="K192" s="62"/>
      <c r="L192" s="62"/>
    </row>
    <row r="193" ht="16.5" customHeight="1">
      <c r="A193" s="62"/>
      <c r="B193" s="95" t="s">
        <v>2029</v>
      </c>
      <c r="C193" s="79"/>
      <c r="D193" s="73"/>
      <c r="E193" s="96"/>
      <c r="F193" s="93"/>
      <c r="G193" s="94"/>
      <c r="H193" s="62"/>
      <c r="I193" s="62"/>
      <c r="J193" s="62"/>
      <c r="K193" s="62"/>
      <c r="L193" s="62"/>
    </row>
    <row r="194" ht="16.5" customHeight="1">
      <c r="A194" s="62"/>
      <c r="B194" s="95" t="s">
        <v>2029</v>
      </c>
      <c r="C194" s="79"/>
      <c r="D194" s="73"/>
      <c r="E194" s="96"/>
      <c r="F194" s="93"/>
      <c r="G194" s="94"/>
      <c r="H194" s="62"/>
      <c r="I194" s="62"/>
      <c r="J194" s="62"/>
      <c r="K194" s="62"/>
      <c r="L194" s="62"/>
    </row>
    <row r="195" ht="16.5" customHeight="1">
      <c r="A195" s="62"/>
      <c r="B195" s="95" t="s">
        <v>2029</v>
      </c>
      <c r="C195" s="79"/>
      <c r="D195" s="73"/>
      <c r="E195" s="96"/>
      <c r="F195" s="93"/>
      <c r="G195" s="94"/>
      <c r="H195" s="62"/>
      <c r="I195" s="62"/>
      <c r="J195" s="62"/>
      <c r="K195" s="62"/>
      <c r="L195" s="62"/>
    </row>
    <row r="196" ht="16.5" customHeight="1">
      <c r="A196" s="62"/>
      <c r="B196" s="95" t="s">
        <v>2029</v>
      </c>
      <c r="C196" s="79"/>
      <c r="D196" s="73"/>
      <c r="E196" s="96"/>
      <c r="F196" s="93"/>
      <c r="G196" s="94"/>
      <c r="H196" s="62"/>
      <c r="I196" s="62"/>
      <c r="J196" s="62"/>
      <c r="K196" s="62"/>
      <c r="L196" s="62"/>
    </row>
    <row r="197" ht="16.5" customHeight="1">
      <c r="A197" s="62"/>
      <c r="B197" s="95" t="s">
        <v>2029</v>
      </c>
      <c r="C197" s="79"/>
      <c r="D197" s="73"/>
      <c r="E197" s="96"/>
      <c r="F197" s="93"/>
      <c r="G197" s="94"/>
      <c r="H197" s="62"/>
      <c r="I197" s="62"/>
      <c r="J197" s="62"/>
      <c r="K197" s="62"/>
      <c r="L197" s="62"/>
    </row>
    <row r="198" ht="16.5" customHeight="1">
      <c r="A198" s="62"/>
      <c r="B198" s="95" t="s">
        <v>2029</v>
      </c>
      <c r="C198" s="79"/>
      <c r="D198" s="73"/>
      <c r="E198" s="96"/>
      <c r="F198" s="93"/>
      <c r="G198" s="94"/>
      <c r="H198" s="62"/>
      <c r="I198" s="62"/>
      <c r="J198" s="62"/>
      <c r="K198" s="62"/>
      <c r="L198" s="62"/>
    </row>
    <row r="199" ht="16.5" customHeight="1">
      <c r="A199" s="62"/>
      <c r="B199" s="95" t="s">
        <v>2029</v>
      </c>
      <c r="C199" s="79"/>
      <c r="D199" s="73"/>
      <c r="E199" s="96"/>
      <c r="F199" s="93"/>
      <c r="G199" s="94"/>
      <c r="H199" s="62"/>
      <c r="I199" s="62"/>
      <c r="J199" s="62"/>
      <c r="K199" s="62"/>
      <c r="L199" s="62"/>
    </row>
    <row r="200" ht="16.5" customHeight="1">
      <c r="A200" s="62"/>
      <c r="B200" s="95" t="s">
        <v>2029</v>
      </c>
      <c r="C200" s="79"/>
      <c r="D200" s="73"/>
      <c r="E200" s="96"/>
      <c r="F200" s="93"/>
      <c r="G200" s="94"/>
      <c r="H200" s="62"/>
      <c r="I200" s="62"/>
      <c r="J200" s="62"/>
      <c r="K200" s="62"/>
      <c r="L200" s="62"/>
    </row>
    <row r="201" ht="16.5" customHeight="1">
      <c r="A201" s="62"/>
      <c r="B201" s="95" t="s">
        <v>2029</v>
      </c>
      <c r="C201" s="79"/>
      <c r="D201" s="73"/>
      <c r="E201" s="96"/>
      <c r="F201" s="93"/>
      <c r="G201" s="94"/>
      <c r="H201" s="62"/>
      <c r="I201" s="62"/>
      <c r="J201" s="62"/>
      <c r="K201" s="62"/>
      <c r="L201" s="62"/>
    </row>
    <row r="202" ht="16.5" customHeight="1">
      <c r="A202" s="62"/>
      <c r="B202" s="95" t="s">
        <v>2029</v>
      </c>
      <c r="C202" s="79"/>
      <c r="D202" s="73"/>
      <c r="E202" s="96"/>
      <c r="F202" s="93"/>
      <c r="G202" s="94"/>
      <c r="H202" s="62"/>
      <c r="I202" s="62"/>
      <c r="J202" s="62"/>
      <c r="K202" s="62"/>
      <c r="L202" s="62"/>
    </row>
    <row r="203" ht="16.5" customHeight="1">
      <c r="A203" s="62"/>
      <c r="B203" s="95" t="s">
        <v>2029</v>
      </c>
      <c r="C203" s="79"/>
      <c r="D203" s="73"/>
      <c r="E203" s="96"/>
      <c r="F203" s="93"/>
      <c r="G203" s="94"/>
      <c r="H203" s="62"/>
      <c r="I203" s="62"/>
      <c r="J203" s="62"/>
      <c r="K203" s="62"/>
      <c r="L203" s="62"/>
    </row>
    <row r="204" ht="16.5" customHeight="1">
      <c r="A204" s="62"/>
      <c r="B204" s="95" t="s">
        <v>2029</v>
      </c>
      <c r="C204" s="79"/>
      <c r="D204" s="73"/>
      <c r="E204" s="96"/>
      <c r="F204" s="93"/>
      <c r="G204" s="94"/>
      <c r="H204" s="62"/>
      <c r="I204" s="62"/>
      <c r="J204" s="62"/>
      <c r="K204" s="62"/>
      <c r="L204" s="62"/>
    </row>
    <row r="205" ht="16.5" customHeight="1">
      <c r="A205" s="62"/>
      <c r="B205" s="95" t="s">
        <v>2029</v>
      </c>
      <c r="C205" s="79"/>
      <c r="D205" s="73"/>
      <c r="E205" s="96"/>
      <c r="F205" s="93"/>
      <c r="G205" s="94"/>
      <c r="H205" s="62"/>
      <c r="I205" s="62"/>
      <c r="J205" s="62"/>
      <c r="K205" s="62"/>
      <c r="L205" s="62"/>
    </row>
    <row r="206" ht="16.5" customHeight="1">
      <c r="A206" s="62"/>
      <c r="B206" s="95" t="s">
        <v>2029</v>
      </c>
      <c r="C206" s="79"/>
      <c r="D206" s="73"/>
      <c r="E206" s="96"/>
      <c r="F206" s="93"/>
      <c r="G206" s="94"/>
      <c r="H206" s="62"/>
      <c r="I206" s="62"/>
      <c r="J206" s="62"/>
      <c r="K206" s="62"/>
      <c r="L206" s="62"/>
    </row>
    <row r="207" ht="16.5" customHeight="1">
      <c r="A207" s="62"/>
      <c r="B207" s="95" t="s">
        <v>2029</v>
      </c>
      <c r="C207" s="79"/>
      <c r="D207" s="73"/>
      <c r="E207" s="96"/>
      <c r="F207" s="93"/>
      <c r="G207" s="94"/>
      <c r="H207" s="62"/>
      <c r="I207" s="62"/>
      <c r="J207" s="62"/>
      <c r="K207" s="62"/>
      <c r="L207" s="62"/>
    </row>
    <row r="208" ht="16.5" customHeight="1">
      <c r="A208" s="62"/>
      <c r="B208" s="95" t="s">
        <v>2029</v>
      </c>
      <c r="C208" s="79"/>
      <c r="D208" s="73"/>
      <c r="E208" s="96"/>
      <c r="F208" s="93"/>
      <c r="G208" s="94"/>
      <c r="H208" s="62"/>
      <c r="I208" s="62"/>
      <c r="J208" s="62"/>
      <c r="K208" s="62"/>
      <c r="L208" s="62"/>
    </row>
    <row r="209" ht="16.5" customHeight="1">
      <c r="A209" s="62"/>
      <c r="B209" s="95" t="s">
        <v>2029</v>
      </c>
      <c r="C209" s="79"/>
      <c r="D209" s="73"/>
      <c r="E209" s="96"/>
      <c r="F209" s="93"/>
      <c r="G209" s="94"/>
      <c r="H209" s="62"/>
      <c r="I209" s="62"/>
      <c r="J209" s="62"/>
      <c r="K209" s="62"/>
      <c r="L209" s="62"/>
    </row>
    <row r="210" ht="16.5" customHeight="1">
      <c r="A210" s="62"/>
      <c r="B210" s="95" t="s">
        <v>2029</v>
      </c>
      <c r="C210" s="79"/>
      <c r="D210" s="73"/>
      <c r="E210" s="96"/>
      <c r="F210" s="93"/>
      <c r="G210" s="94"/>
      <c r="H210" s="62"/>
      <c r="I210" s="62"/>
      <c r="J210" s="62"/>
      <c r="K210" s="62"/>
      <c r="L210" s="62"/>
    </row>
    <row r="211" ht="16.5" customHeight="1">
      <c r="A211" s="62"/>
      <c r="B211" s="95" t="s">
        <v>2029</v>
      </c>
      <c r="C211" s="79"/>
      <c r="D211" s="73"/>
      <c r="E211" s="96"/>
      <c r="F211" s="93"/>
      <c r="G211" s="94"/>
      <c r="H211" s="62"/>
      <c r="I211" s="62"/>
      <c r="J211" s="62"/>
      <c r="K211" s="62"/>
      <c r="L211" s="62"/>
    </row>
    <row r="212" ht="16.5" customHeight="1">
      <c r="A212" s="62"/>
      <c r="B212" s="95" t="s">
        <v>2029</v>
      </c>
      <c r="C212" s="79"/>
      <c r="D212" s="73"/>
      <c r="E212" s="96"/>
      <c r="F212" s="93"/>
      <c r="G212" s="94"/>
      <c r="H212" s="62"/>
      <c r="I212" s="62"/>
      <c r="J212" s="62"/>
      <c r="K212" s="62"/>
      <c r="L212" s="62"/>
    </row>
    <row r="213" ht="16.5" customHeight="1">
      <c r="A213" s="62"/>
      <c r="B213" s="95" t="s">
        <v>2029</v>
      </c>
      <c r="C213" s="79"/>
      <c r="D213" s="73"/>
      <c r="E213" s="96"/>
      <c r="F213" s="93"/>
      <c r="G213" s="94"/>
      <c r="H213" s="62"/>
      <c r="I213" s="62"/>
      <c r="J213" s="62"/>
      <c r="K213" s="62"/>
      <c r="L213" s="62"/>
    </row>
    <row r="214" ht="16.5" customHeight="1">
      <c r="A214" s="62"/>
      <c r="B214" s="95" t="s">
        <v>2029</v>
      </c>
      <c r="C214" s="79"/>
      <c r="D214" s="73"/>
      <c r="E214" s="96"/>
      <c r="F214" s="93"/>
      <c r="G214" s="94"/>
      <c r="H214" s="62"/>
      <c r="I214" s="62"/>
      <c r="J214" s="62"/>
      <c r="K214" s="62"/>
      <c r="L214" s="62"/>
    </row>
    <row r="215" ht="16.5" customHeight="1">
      <c r="A215" s="62"/>
      <c r="B215" s="95" t="s">
        <v>2029</v>
      </c>
      <c r="C215" s="79"/>
      <c r="D215" s="73"/>
      <c r="E215" s="96"/>
      <c r="F215" s="93"/>
      <c r="G215" s="94"/>
      <c r="H215" s="62"/>
      <c r="I215" s="62"/>
      <c r="J215" s="62"/>
      <c r="K215" s="62"/>
      <c r="L215" s="62"/>
    </row>
    <row r="216" ht="16.5" customHeight="1">
      <c r="A216" s="62"/>
      <c r="B216" s="95" t="s">
        <v>2029</v>
      </c>
      <c r="C216" s="79"/>
      <c r="D216" s="73"/>
      <c r="E216" s="96"/>
      <c r="F216" s="93"/>
      <c r="G216" s="94"/>
      <c r="H216" s="62"/>
      <c r="I216" s="62"/>
      <c r="J216" s="62"/>
      <c r="K216" s="62"/>
      <c r="L216" s="62"/>
    </row>
    <row r="217" ht="16.5" customHeight="1">
      <c r="A217" s="62"/>
      <c r="B217" s="95" t="s">
        <v>2029</v>
      </c>
      <c r="C217" s="79"/>
      <c r="D217" s="73"/>
      <c r="E217" s="96"/>
      <c r="F217" s="93"/>
      <c r="G217" s="94"/>
      <c r="H217" s="62"/>
      <c r="I217" s="62"/>
      <c r="J217" s="62"/>
      <c r="K217" s="62"/>
      <c r="L217" s="62"/>
    </row>
    <row r="218" ht="16.5" customHeight="1">
      <c r="A218" s="62"/>
      <c r="B218" s="95" t="s">
        <v>2029</v>
      </c>
      <c r="C218" s="79"/>
      <c r="D218" s="73"/>
      <c r="E218" s="96"/>
      <c r="F218" s="93"/>
      <c r="G218" s="94"/>
      <c r="H218" s="62"/>
      <c r="I218" s="62"/>
      <c r="J218" s="62"/>
      <c r="K218" s="62"/>
      <c r="L218" s="62"/>
    </row>
    <row r="219" ht="16.5" customHeight="1">
      <c r="A219" s="62"/>
      <c r="B219" s="95" t="s">
        <v>2029</v>
      </c>
      <c r="C219" s="79"/>
      <c r="D219" s="73"/>
      <c r="E219" s="96"/>
      <c r="F219" s="93"/>
      <c r="G219" s="94"/>
      <c r="H219" s="62"/>
      <c r="I219" s="62"/>
      <c r="J219" s="62"/>
      <c r="K219" s="62"/>
      <c r="L219" s="62"/>
    </row>
    <row r="220" ht="16.5" customHeight="1">
      <c r="A220" s="62"/>
      <c r="B220" s="95" t="s">
        <v>2029</v>
      </c>
      <c r="C220" s="79"/>
      <c r="D220" s="73"/>
      <c r="E220" s="96"/>
      <c r="F220" s="93"/>
      <c r="G220" s="94"/>
      <c r="H220" s="62"/>
      <c r="I220" s="62"/>
      <c r="J220" s="62"/>
      <c r="K220" s="62"/>
      <c r="L220" s="62"/>
    </row>
    <row r="221" ht="16.5" customHeight="1">
      <c r="A221" s="62"/>
      <c r="B221" s="95" t="s">
        <v>2029</v>
      </c>
      <c r="C221" s="79"/>
      <c r="D221" s="73"/>
      <c r="E221" s="96"/>
      <c r="F221" s="93"/>
      <c r="G221" s="94"/>
      <c r="H221" s="62"/>
      <c r="I221" s="62"/>
      <c r="J221" s="62"/>
      <c r="K221" s="62"/>
      <c r="L221" s="62"/>
    </row>
    <row r="222" ht="16.5" customHeight="1">
      <c r="A222" s="62"/>
      <c r="B222" s="95" t="s">
        <v>2029</v>
      </c>
      <c r="C222" s="79"/>
      <c r="D222" s="73"/>
      <c r="E222" s="96"/>
      <c r="F222" s="93"/>
      <c r="G222" s="94"/>
      <c r="H222" s="62"/>
      <c r="I222" s="62"/>
      <c r="J222" s="62"/>
      <c r="K222" s="62"/>
      <c r="L222" s="62"/>
    </row>
    <row r="223" ht="16.5" customHeight="1">
      <c r="A223" s="62"/>
      <c r="B223" s="95" t="s">
        <v>2029</v>
      </c>
      <c r="C223" s="79"/>
      <c r="D223" s="73"/>
      <c r="E223" s="96"/>
      <c r="F223" s="93"/>
      <c r="G223" s="94"/>
      <c r="H223" s="62"/>
      <c r="I223" s="62"/>
      <c r="J223" s="62"/>
      <c r="K223" s="62"/>
      <c r="L223" s="62"/>
    </row>
    <row r="224" ht="16.5" customHeight="1">
      <c r="A224" s="62"/>
      <c r="B224" s="95" t="s">
        <v>2029</v>
      </c>
      <c r="C224" s="79"/>
      <c r="D224" s="73"/>
      <c r="E224" s="96"/>
      <c r="F224" s="93"/>
      <c r="G224" s="94"/>
      <c r="H224" s="62"/>
      <c r="I224" s="62"/>
      <c r="J224" s="62"/>
      <c r="K224" s="62"/>
      <c r="L224" s="62"/>
    </row>
    <row r="225" ht="16.5" customHeight="1">
      <c r="A225" s="62"/>
      <c r="B225" s="95" t="s">
        <v>2029</v>
      </c>
      <c r="C225" s="79"/>
      <c r="D225" s="73"/>
      <c r="E225" s="96"/>
      <c r="F225" s="93"/>
      <c r="G225" s="94"/>
      <c r="H225" s="62"/>
      <c r="I225" s="62"/>
      <c r="J225" s="62"/>
      <c r="K225" s="62"/>
      <c r="L225" s="62"/>
    </row>
    <row r="226" ht="16.5" customHeight="1">
      <c r="A226" s="62"/>
      <c r="B226" s="95" t="s">
        <v>2029</v>
      </c>
      <c r="C226" s="79"/>
      <c r="D226" s="73"/>
      <c r="E226" s="96"/>
      <c r="F226" s="93"/>
      <c r="G226" s="94"/>
      <c r="H226" s="62"/>
      <c r="I226" s="62"/>
      <c r="J226" s="62"/>
      <c r="K226" s="62"/>
      <c r="L226" s="62"/>
    </row>
    <row r="227" ht="16.5" customHeight="1">
      <c r="A227" s="62"/>
      <c r="B227" s="95" t="s">
        <v>2029</v>
      </c>
      <c r="C227" s="79"/>
      <c r="D227" s="73"/>
      <c r="E227" s="96"/>
      <c r="F227" s="93"/>
      <c r="G227" s="94"/>
      <c r="H227" s="62"/>
      <c r="I227" s="62"/>
      <c r="J227" s="62"/>
      <c r="K227" s="62"/>
      <c r="L227" s="62"/>
    </row>
    <row r="228" ht="16.5" customHeight="1">
      <c r="A228" s="62"/>
      <c r="B228" s="95" t="s">
        <v>2029</v>
      </c>
      <c r="C228" s="79"/>
      <c r="D228" s="73"/>
      <c r="E228" s="96"/>
      <c r="F228" s="93"/>
      <c r="G228" s="94"/>
      <c r="H228" s="62"/>
      <c r="I228" s="62"/>
      <c r="J228" s="62"/>
      <c r="K228" s="62"/>
      <c r="L228" s="62"/>
    </row>
    <row r="229" ht="16.5" customHeight="1">
      <c r="A229" s="62"/>
      <c r="B229" s="95" t="s">
        <v>2029</v>
      </c>
      <c r="C229" s="79"/>
      <c r="D229" s="73"/>
      <c r="E229" s="96"/>
      <c r="F229" s="93"/>
      <c r="G229" s="94"/>
      <c r="H229" s="62"/>
      <c r="I229" s="62"/>
      <c r="J229" s="62"/>
      <c r="K229" s="62"/>
      <c r="L229" s="62"/>
    </row>
    <row r="230" ht="16.5" customHeight="1">
      <c r="A230" s="62"/>
      <c r="B230" s="95" t="s">
        <v>2029</v>
      </c>
      <c r="C230" s="79"/>
      <c r="D230" s="73"/>
      <c r="E230" s="96"/>
      <c r="F230" s="93"/>
      <c r="G230" s="94"/>
      <c r="H230" s="62"/>
      <c r="I230" s="62"/>
      <c r="J230" s="62"/>
      <c r="K230" s="62"/>
      <c r="L230" s="62"/>
    </row>
    <row r="231" ht="16.5" customHeight="1">
      <c r="A231" s="62"/>
      <c r="B231" s="95" t="s">
        <v>2029</v>
      </c>
      <c r="C231" s="79"/>
      <c r="D231" s="73"/>
      <c r="E231" s="96"/>
      <c r="F231" s="93"/>
      <c r="G231" s="94"/>
      <c r="H231" s="62"/>
      <c r="I231" s="62"/>
      <c r="J231" s="62"/>
      <c r="K231" s="62"/>
      <c r="L231" s="62"/>
    </row>
    <row r="232" ht="16.5" customHeight="1">
      <c r="A232" s="62"/>
      <c r="B232" s="95" t="s">
        <v>2029</v>
      </c>
      <c r="C232" s="79"/>
      <c r="D232" s="73"/>
      <c r="E232" s="96"/>
      <c r="F232" s="93"/>
      <c r="G232" s="94"/>
      <c r="H232" s="62"/>
      <c r="I232" s="62"/>
      <c r="J232" s="62"/>
      <c r="K232" s="62"/>
      <c r="L232" s="62"/>
    </row>
    <row r="233" ht="16.5" customHeight="1">
      <c r="A233" s="62"/>
      <c r="B233" s="95" t="s">
        <v>2029</v>
      </c>
      <c r="C233" s="79"/>
      <c r="D233" s="73"/>
      <c r="E233" s="96"/>
      <c r="F233" s="93"/>
      <c r="G233" s="94"/>
      <c r="H233" s="62"/>
      <c r="I233" s="62"/>
      <c r="J233" s="62"/>
      <c r="K233" s="62"/>
      <c r="L233" s="62"/>
    </row>
    <row r="234" ht="16.5" customHeight="1">
      <c r="A234" s="62"/>
      <c r="B234" s="95" t="s">
        <v>2029</v>
      </c>
      <c r="C234" s="79"/>
      <c r="D234" s="73"/>
      <c r="E234" s="96"/>
      <c r="F234" s="93"/>
      <c r="G234" s="94"/>
      <c r="H234" s="62"/>
      <c r="I234" s="62"/>
      <c r="J234" s="62"/>
      <c r="K234" s="62"/>
      <c r="L234" s="62"/>
    </row>
    <row r="235" ht="16.5" customHeight="1">
      <c r="A235" s="62"/>
      <c r="B235" s="95" t="s">
        <v>2029</v>
      </c>
      <c r="C235" s="79"/>
      <c r="D235" s="73"/>
      <c r="E235" s="96"/>
      <c r="F235" s="93"/>
      <c r="G235" s="94"/>
      <c r="H235" s="62"/>
      <c r="I235" s="62"/>
      <c r="J235" s="62"/>
      <c r="K235" s="62"/>
      <c r="L235" s="62"/>
    </row>
    <row r="236" ht="16.5" customHeight="1">
      <c r="A236" s="62"/>
      <c r="B236" s="95" t="s">
        <v>2029</v>
      </c>
      <c r="C236" s="79"/>
      <c r="D236" s="73"/>
      <c r="E236" s="96"/>
      <c r="F236" s="93"/>
      <c r="G236" s="94"/>
      <c r="H236" s="62"/>
      <c r="I236" s="62"/>
      <c r="J236" s="62"/>
      <c r="K236" s="62"/>
      <c r="L236" s="62"/>
    </row>
    <row r="237" ht="16.5" customHeight="1">
      <c r="A237" s="62"/>
      <c r="B237" s="95" t="s">
        <v>2029</v>
      </c>
      <c r="C237" s="79"/>
      <c r="D237" s="73"/>
      <c r="E237" s="96"/>
      <c r="F237" s="93"/>
      <c r="G237" s="94"/>
      <c r="H237" s="62"/>
      <c r="I237" s="62"/>
      <c r="J237" s="62"/>
      <c r="K237" s="62"/>
      <c r="L237" s="62"/>
    </row>
    <row r="238" ht="16.5" customHeight="1">
      <c r="A238" s="62"/>
      <c r="B238" s="95" t="s">
        <v>2029</v>
      </c>
      <c r="C238" s="79"/>
      <c r="D238" s="73"/>
      <c r="E238" s="96"/>
      <c r="F238" s="93"/>
      <c r="G238" s="94"/>
      <c r="H238" s="62"/>
      <c r="I238" s="62"/>
      <c r="J238" s="62"/>
      <c r="K238" s="62"/>
      <c r="L238" s="62"/>
    </row>
    <row r="239" ht="16.5" customHeight="1">
      <c r="A239" s="62"/>
      <c r="B239" s="95" t="s">
        <v>2029</v>
      </c>
      <c r="C239" s="79"/>
      <c r="D239" s="73"/>
      <c r="E239" s="96"/>
      <c r="F239" s="93"/>
      <c r="G239" s="94"/>
      <c r="H239" s="62"/>
      <c r="I239" s="62"/>
      <c r="J239" s="62"/>
      <c r="K239" s="62"/>
      <c r="L239" s="62"/>
    </row>
    <row r="240" ht="16.5" customHeight="1">
      <c r="A240" s="62"/>
      <c r="B240" s="95" t="s">
        <v>2029</v>
      </c>
      <c r="C240" s="79"/>
      <c r="D240" s="73"/>
      <c r="E240" s="96"/>
      <c r="F240" s="93"/>
      <c r="G240" s="94"/>
      <c r="H240" s="62"/>
      <c r="I240" s="62"/>
      <c r="J240" s="62"/>
      <c r="K240" s="62"/>
      <c r="L240" s="62"/>
    </row>
    <row r="241" ht="16.5" customHeight="1">
      <c r="A241" s="62"/>
      <c r="B241" s="95" t="s">
        <v>2029</v>
      </c>
      <c r="C241" s="79"/>
      <c r="D241" s="73"/>
      <c r="E241" s="96"/>
      <c r="F241" s="93"/>
      <c r="G241" s="94"/>
      <c r="H241" s="62"/>
      <c r="I241" s="62"/>
      <c r="J241" s="62"/>
      <c r="K241" s="62"/>
      <c r="L241" s="62"/>
    </row>
    <row r="242" ht="16.5" customHeight="1">
      <c r="A242" s="62"/>
      <c r="B242" s="95" t="s">
        <v>2029</v>
      </c>
      <c r="C242" s="79"/>
      <c r="D242" s="73"/>
      <c r="E242" s="96"/>
      <c r="F242" s="93"/>
      <c r="G242" s="94"/>
      <c r="H242" s="62"/>
      <c r="I242" s="62"/>
      <c r="J242" s="62"/>
      <c r="K242" s="62"/>
      <c r="L242" s="62"/>
    </row>
    <row r="243" ht="16.5" customHeight="1">
      <c r="A243" s="62"/>
      <c r="B243" s="95" t="s">
        <v>2029</v>
      </c>
      <c r="C243" s="79"/>
      <c r="D243" s="73"/>
      <c r="E243" s="96"/>
      <c r="F243" s="93"/>
      <c r="G243" s="94"/>
      <c r="H243" s="62"/>
      <c r="I243" s="62"/>
      <c r="J243" s="62"/>
      <c r="K243" s="62"/>
      <c r="L243" s="62"/>
    </row>
    <row r="244" ht="16.5" customHeight="1">
      <c r="A244" s="62"/>
      <c r="B244" s="95" t="s">
        <v>2029</v>
      </c>
      <c r="C244" s="79"/>
      <c r="D244" s="73"/>
      <c r="E244" s="96"/>
      <c r="F244" s="93"/>
      <c r="G244" s="94"/>
      <c r="H244" s="62"/>
      <c r="I244" s="62"/>
      <c r="J244" s="62"/>
      <c r="K244" s="62"/>
      <c r="L244" s="62"/>
    </row>
    <row r="245" ht="16.5" customHeight="1">
      <c r="A245" s="62"/>
      <c r="B245" s="95" t="s">
        <v>2029</v>
      </c>
      <c r="C245" s="79"/>
      <c r="D245" s="73"/>
      <c r="E245" s="96"/>
      <c r="F245" s="93"/>
      <c r="G245" s="94"/>
      <c r="H245" s="62"/>
      <c r="I245" s="62"/>
      <c r="J245" s="62"/>
      <c r="K245" s="62"/>
      <c r="L245" s="62"/>
    </row>
    <row r="246" ht="16.5" customHeight="1">
      <c r="A246" s="62"/>
      <c r="B246" s="95" t="s">
        <v>2029</v>
      </c>
      <c r="C246" s="79"/>
      <c r="D246" s="73"/>
      <c r="E246" s="96"/>
      <c r="F246" s="93"/>
      <c r="G246" s="94"/>
      <c r="H246" s="62"/>
      <c r="I246" s="62"/>
      <c r="J246" s="62"/>
      <c r="K246" s="62"/>
      <c r="L246" s="62"/>
    </row>
    <row r="247" ht="16.5" customHeight="1">
      <c r="A247" s="62"/>
      <c r="B247" s="95" t="s">
        <v>2029</v>
      </c>
      <c r="C247" s="79"/>
      <c r="D247" s="73"/>
      <c r="E247" s="96"/>
      <c r="F247" s="93"/>
      <c r="G247" s="94"/>
      <c r="H247" s="62"/>
      <c r="I247" s="62"/>
      <c r="J247" s="62"/>
      <c r="K247" s="62"/>
      <c r="L247" s="62"/>
    </row>
    <row r="248" ht="16.5" customHeight="1">
      <c r="A248" s="62"/>
      <c r="B248" s="95" t="s">
        <v>2029</v>
      </c>
      <c r="C248" s="79"/>
      <c r="D248" s="73"/>
      <c r="E248" s="96"/>
      <c r="F248" s="93"/>
      <c r="G248" s="94"/>
      <c r="H248" s="62"/>
      <c r="I248" s="62"/>
      <c r="J248" s="62"/>
      <c r="K248" s="62"/>
      <c r="L248" s="62"/>
    </row>
    <row r="249" ht="16.5" customHeight="1">
      <c r="A249" s="62"/>
      <c r="B249" s="95" t="s">
        <v>2029</v>
      </c>
      <c r="C249" s="79"/>
      <c r="D249" s="73"/>
      <c r="E249" s="96"/>
      <c r="F249" s="93"/>
      <c r="G249" s="94"/>
      <c r="H249" s="62"/>
      <c r="I249" s="62"/>
      <c r="J249" s="62"/>
      <c r="K249" s="62"/>
      <c r="L249" s="62"/>
    </row>
    <row r="250" ht="16.5" customHeight="1">
      <c r="A250" s="62"/>
      <c r="B250" s="95" t="s">
        <v>2029</v>
      </c>
      <c r="C250" s="79"/>
      <c r="D250" s="73"/>
      <c r="E250" s="96"/>
      <c r="F250" s="93"/>
      <c r="G250" s="94"/>
      <c r="H250" s="62"/>
      <c r="I250" s="62"/>
      <c r="J250" s="62"/>
      <c r="K250" s="62"/>
      <c r="L250" s="62"/>
    </row>
    <row r="251" ht="16.5" customHeight="1">
      <c r="A251" s="62"/>
      <c r="B251" s="95" t="s">
        <v>2029</v>
      </c>
      <c r="C251" s="79"/>
      <c r="D251" s="73"/>
      <c r="E251" s="96"/>
      <c r="F251" s="93"/>
      <c r="G251" s="94"/>
      <c r="H251" s="62"/>
      <c r="I251" s="62"/>
      <c r="J251" s="62"/>
      <c r="K251" s="62"/>
      <c r="L251" s="62"/>
    </row>
    <row r="252" ht="16.5" customHeight="1">
      <c r="A252" s="62"/>
      <c r="B252" s="95" t="s">
        <v>2029</v>
      </c>
      <c r="C252" s="79"/>
      <c r="D252" s="73"/>
      <c r="E252" s="96"/>
      <c r="F252" s="93"/>
      <c r="G252" s="94"/>
      <c r="H252" s="62"/>
      <c r="I252" s="62"/>
      <c r="J252" s="62"/>
      <c r="K252" s="62"/>
      <c r="L252" s="62"/>
    </row>
    <row r="253" ht="16.5" customHeight="1">
      <c r="A253" s="62"/>
      <c r="B253" s="95" t="s">
        <v>2029</v>
      </c>
      <c r="C253" s="79"/>
      <c r="D253" s="73"/>
      <c r="E253" s="96"/>
      <c r="F253" s="93"/>
      <c r="G253" s="94"/>
      <c r="H253" s="62"/>
      <c r="I253" s="62"/>
      <c r="J253" s="62"/>
      <c r="K253" s="62"/>
      <c r="L253" s="62"/>
    </row>
    <row r="254" ht="16.5" customHeight="1">
      <c r="A254" s="62"/>
      <c r="B254" s="95" t="s">
        <v>2029</v>
      </c>
      <c r="C254" s="79"/>
      <c r="D254" s="73"/>
      <c r="E254" s="96"/>
      <c r="F254" s="93"/>
      <c r="G254" s="94"/>
      <c r="H254" s="62"/>
      <c r="I254" s="62"/>
      <c r="J254" s="62"/>
      <c r="K254" s="62"/>
      <c r="L254" s="62"/>
    </row>
    <row r="255" ht="16.5" customHeight="1">
      <c r="A255" s="62"/>
      <c r="B255" s="95" t="s">
        <v>2029</v>
      </c>
      <c r="C255" s="79"/>
      <c r="D255" s="73"/>
      <c r="E255" s="96"/>
      <c r="F255" s="93"/>
      <c r="G255" s="94"/>
      <c r="H255" s="62"/>
      <c r="I255" s="62"/>
      <c r="J255" s="62"/>
      <c r="K255" s="62"/>
      <c r="L255" s="62"/>
    </row>
    <row r="256" ht="16.5" customHeight="1">
      <c r="A256" s="62"/>
      <c r="B256" s="95" t="s">
        <v>2029</v>
      </c>
      <c r="C256" s="79"/>
      <c r="D256" s="73"/>
      <c r="E256" s="96"/>
      <c r="F256" s="93"/>
      <c r="G256" s="94"/>
      <c r="H256" s="62"/>
      <c r="I256" s="62"/>
      <c r="J256" s="62"/>
      <c r="K256" s="62"/>
      <c r="L256" s="62"/>
    </row>
    <row r="257" ht="16.5" customHeight="1">
      <c r="A257" s="62"/>
      <c r="B257" s="95" t="s">
        <v>2029</v>
      </c>
      <c r="C257" s="79"/>
      <c r="D257" s="73"/>
      <c r="E257" s="96"/>
      <c r="F257" s="93"/>
      <c r="G257" s="94"/>
      <c r="H257" s="62"/>
      <c r="I257" s="62"/>
      <c r="J257" s="62"/>
      <c r="K257" s="62"/>
      <c r="L257" s="62"/>
    </row>
    <row r="258" ht="16.5" customHeight="1">
      <c r="A258" s="62"/>
      <c r="B258" s="95" t="s">
        <v>2029</v>
      </c>
      <c r="C258" s="79"/>
      <c r="D258" s="73"/>
      <c r="E258" s="96"/>
      <c r="F258" s="93"/>
      <c r="G258" s="94"/>
      <c r="H258" s="62"/>
      <c r="I258" s="62"/>
      <c r="J258" s="62"/>
      <c r="K258" s="62"/>
      <c r="L258" s="62"/>
    </row>
    <row r="259" ht="16.5" customHeight="1">
      <c r="A259" s="62"/>
      <c r="B259" s="95" t="s">
        <v>2029</v>
      </c>
      <c r="C259" s="79"/>
      <c r="D259" s="73"/>
      <c r="E259" s="96"/>
      <c r="F259" s="93"/>
      <c r="G259" s="94"/>
      <c r="H259" s="62"/>
      <c r="I259" s="62"/>
      <c r="J259" s="62"/>
      <c r="K259" s="62"/>
      <c r="L259" s="62"/>
    </row>
    <row r="260" ht="16.5" customHeight="1">
      <c r="A260" s="62"/>
      <c r="B260" s="95" t="s">
        <v>2029</v>
      </c>
      <c r="C260" s="79"/>
      <c r="D260" s="73"/>
      <c r="E260" s="96"/>
      <c r="F260" s="93"/>
      <c r="G260" s="94"/>
      <c r="H260" s="62"/>
      <c r="I260" s="62"/>
      <c r="J260" s="62"/>
      <c r="K260" s="62"/>
      <c r="L260" s="62"/>
    </row>
    <row r="261" ht="16.5" customHeight="1">
      <c r="A261" s="62"/>
      <c r="B261" s="95" t="s">
        <v>2029</v>
      </c>
      <c r="C261" s="79"/>
      <c r="D261" s="73"/>
      <c r="E261" s="96"/>
      <c r="F261" s="93"/>
      <c r="G261" s="94"/>
      <c r="H261" s="62"/>
      <c r="I261" s="62"/>
      <c r="J261" s="62"/>
      <c r="K261" s="62"/>
      <c r="L261" s="62"/>
    </row>
    <row r="262" ht="16.5" customHeight="1">
      <c r="A262" s="62"/>
      <c r="B262" s="95" t="s">
        <v>2029</v>
      </c>
      <c r="C262" s="79"/>
      <c r="D262" s="73"/>
      <c r="E262" s="96"/>
      <c r="F262" s="93"/>
      <c r="G262" s="94"/>
      <c r="H262" s="62"/>
      <c r="I262" s="62"/>
      <c r="J262" s="62"/>
      <c r="K262" s="62"/>
      <c r="L262" s="62"/>
    </row>
    <row r="263" ht="16.5" customHeight="1">
      <c r="A263" s="62"/>
      <c r="B263" s="95" t="s">
        <v>2029</v>
      </c>
      <c r="C263" s="79"/>
      <c r="D263" s="73"/>
      <c r="E263" s="96"/>
      <c r="F263" s="93"/>
      <c r="G263" s="94"/>
      <c r="H263" s="62"/>
      <c r="I263" s="62"/>
      <c r="J263" s="62"/>
      <c r="K263" s="62"/>
      <c r="L263" s="62"/>
    </row>
    <row r="264" ht="16.5" customHeight="1">
      <c r="A264" s="62"/>
      <c r="B264" s="95" t="s">
        <v>2029</v>
      </c>
      <c r="C264" s="79"/>
      <c r="D264" s="73"/>
      <c r="E264" s="96"/>
      <c r="F264" s="93"/>
      <c r="G264" s="94"/>
      <c r="H264" s="62"/>
      <c r="I264" s="62"/>
      <c r="J264" s="62"/>
      <c r="K264" s="62"/>
      <c r="L264" s="62"/>
    </row>
    <row r="265" ht="16.5" customHeight="1">
      <c r="A265" s="62"/>
      <c r="B265" s="95" t="s">
        <v>2029</v>
      </c>
      <c r="C265" s="79"/>
      <c r="D265" s="73"/>
      <c r="E265" s="96"/>
      <c r="F265" s="93"/>
      <c r="G265" s="94"/>
      <c r="H265" s="62"/>
      <c r="I265" s="62"/>
      <c r="J265" s="62"/>
      <c r="K265" s="62"/>
      <c r="L265" s="62"/>
    </row>
    <row r="266" ht="16.5" customHeight="1">
      <c r="A266" s="62"/>
      <c r="B266" s="95" t="s">
        <v>2029</v>
      </c>
      <c r="C266" s="79"/>
      <c r="D266" s="73"/>
      <c r="E266" s="96"/>
      <c r="F266" s="93"/>
      <c r="G266" s="94"/>
      <c r="H266" s="62"/>
      <c r="I266" s="62"/>
      <c r="J266" s="62"/>
      <c r="K266" s="62"/>
      <c r="L266" s="62"/>
    </row>
    <row r="267" ht="16.5" customHeight="1">
      <c r="A267" s="62"/>
      <c r="B267" s="95" t="s">
        <v>2029</v>
      </c>
      <c r="C267" s="79"/>
      <c r="D267" s="73"/>
      <c r="E267" s="96"/>
      <c r="F267" s="93"/>
      <c r="G267" s="94"/>
      <c r="H267" s="62"/>
      <c r="I267" s="62"/>
      <c r="J267" s="62"/>
      <c r="K267" s="62"/>
      <c r="L267" s="62"/>
    </row>
    <row r="268" ht="16.5" customHeight="1">
      <c r="A268" s="62"/>
      <c r="B268" s="95" t="s">
        <v>2029</v>
      </c>
      <c r="C268" s="79"/>
      <c r="D268" s="73"/>
      <c r="E268" s="96"/>
      <c r="F268" s="93"/>
      <c r="G268" s="94"/>
      <c r="H268" s="62"/>
      <c r="I268" s="62"/>
      <c r="J268" s="62"/>
      <c r="K268" s="62"/>
      <c r="L268" s="62"/>
    </row>
    <row r="269" ht="16.5" customHeight="1">
      <c r="A269" s="62"/>
      <c r="B269" s="95" t="s">
        <v>2029</v>
      </c>
      <c r="C269" s="79"/>
      <c r="D269" s="73"/>
      <c r="E269" s="96"/>
      <c r="F269" s="93"/>
      <c r="G269" s="94"/>
      <c r="H269" s="62"/>
      <c r="I269" s="62"/>
      <c r="J269" s="62"/>
      <c r="K269" s="62"/>
      <c r="L269" s="62"/>
    </row>
    <row r="270" ht="16.5" customHeight="1">
      <c r="A270" s="62"/>
      <c r="B270" s="95" t="s">
        <v>2029</v>
      </c>
      <c r="C270" s="79"/>
      <c r="D270" s="73"/>
      <c r="E270" s="96"/>
      <c r="F270" s="93"/>
      <c r="G270" s="94"/>
      <c r="H270" s="62"/>
      <c r="I270" s="62"/>
      <c r="J270" s="62"/>
      <c r="K270" s="62"/>
      <c r="L270" s="62"/>
    </row>
    <row r="271" ht="16.5" customHeight="1">
      <c r="A271" s="62"/>
      <c r="B271" s="95" t="s">
        <v>2029</v>
      </c>
      <c r="C271" s="79"/>
      <c r="D271" s="73"/>
      <c r="E271" s="96"/>
      <c r="F271" s="93"/>
      <c r="G271" s="94"/>
      <c r="H271" s="62"/>
      <c r="I271" s="62"/>
      <c r="J271" s="62"/>
      <c r="K271" s="62"/>
      <c r="L271" s="62"/>
    </row>
    <row r="272" ht="16.5" customHeight="1">
      <c r="A272" s="62"/>
      <c r="B272" s="95" t="s">
        <v>2029</v>
      </c>
      <c r="C272" s="79"/>
      <c r="D272" s="73"/>
      <c r="E272" s="96"/>
      <c r="F272" s="93"/>
      <c r="G272" s="94"/>
      <c r="H272" s="62"/>
      <c r="I272" s="62"/>
      <c r="J272" s="62"/>
      <c r="K272" s="62"/>
      <c r="L272" s="62"/>
    </row>
    <row r="273" ht="16.5" customHeight="1">
      <c r="A273" s="62"/>
      <c r="B273" s="95" t="s">
        <v>2029</v>
      </c>
      <c r="C273" s="79"/>
      <c r="D273" s="73"/>
      <c r="E273" s="96"/>
      <c r="F273" s="93"/>
      <c r="G273" s="94"/>
      <c r="H273" s="62"/>
      <c r="I273" s="62"/>
      <c r="J273" s="62"/>
      <c r="K273" s="62"/>
      <c r="L273" s="62"/>
    </row>
    <row r="274" ht="16.5" customHeight="1">
      <c r="A274" s="62"/>
      <c r="B274" s="95" t="s">
        <v>2029</v>
      </c>
      <c r="C274" s="79"/>
      <c r="D274" s="73"/>
      <c r="E274" s="96"/>
      <c r="F274" s="93"/>
      <c r="G274" s="94"/>
      <c r="H274" s="62"/>
      <c r="I274" s="62"/>
      <c r="J274" s="62"/>
      <c r="K274" s="62"/>
      <c r="L274" s="62"/>
    </row>
    <row r="275" ht="16.5" customHeight="1">
      <c r="A275" s="62"/>
      <c r="B275" s="95" t="s">
        <v>2029</v>
      </c>
      <c r="C275" s="79"/>
      <c r="D275" s="73"/>
      <c r="E275" s="96"/>
      <c r="F275" s="93"/>
      <c r="G275" s="94"/>
      <c r="H275" s="62"/>
      <c r="I275" s="62"/>
      <c r="J275" s="62"/>
      <c r="K275" s="62"/>
      <c r="L275" s="62"/>
    </row>
    <row r="276" ht="16.5" customHeight="1">
      <c r="A276" s="62"/>
      <c r="B276" s="95" t="s">
        <v>2029</v>
      </c>
      <c r="C276" s="79"/>
      <c r="D276" s="73"/>
      <c r="E276" s="96"/>
      <c r="F276" s="93"/>
      <c r="G276" s="94"/>
      <c r="H276" s="62"/>
      <c r="I276" s="62"/>
      <c r="J276" s="62"/>
      <c r="K276" s="62"/>
      <c r="L276" s="62"/>
    </row>
    <row r="277" ht="16.5" customHeight="1">
      <c r="A277" s="62"/>
      <c r="B277" s="95" t="s">
        <v>2029</v>
      </c>
      <c r="C277" s="79"/>
      <c r="D277" s="73"/>
      <c r="E277" s="96"/>
      <c r="F277" s="93"/>
      <c r="G277" s="94"/>
      <c r="H277" s="62"/>
      <c r="I277" s="62"/>
      <c r="J277" s="62"/>
      <c r="K277" s="62"/>
      <c r="L277" s="62"/>
    </row>
    <row r="278" ht="16.5" customHeight="1">
      <c r="A278" s="62"/>
      <c r="B278" s="95" t="s">
        <v>2029</v>
      </c>
      <c r="C278" s="79"/>
      <c r="D278" s="73"/>
      <c r="E278" s="96"/>
      <c r="F278" s="93"/>
      <c r="G278" s="94"/>
      <c r="H278" s="62"/>
      <c r="I278" s="62"/>
      <c r="J278" s="62"/>
      <c r="K278" s="62"/>
      <c r="L278" s="62"/>
    </row>
    <row r="279" ht="16.5" customHeight="1">
      <c r="A279" s="62"/>
      <c r="B279" s="95" t="s">
        <v>2029</v>
      </c>
      <c r="C279" s="79"/>
      <c r="D279" s="73"/>
      <c r="E279" s="96"/>
      <c r="F279" s="93"/>
      <c r="G279" s="94"/>
      <c r="H279" s="62"/>
      <c r="I279" s="62"/>
      <c r="J279" s="62"/>
      <c r="K279" s="62"/>
      <c r="L279" s="62"/>
    </row>
    <row r="280" ht="16.5" customHeight="1">
      <c r="A280" s="62"/>
      <c r="B280" s="95" t="s">
        <v>2029</v>
      </c>
      <c r="C280" s="79"/>
      <c r="D280" s="73"/>
      <c r="E280" s="96"/>
      <c r="F280" s="93"/>
      <c r="G280" s="94"/>
      <c r="H280" s="62"/>
      <c r="I280" s="62"/>
      <c r="J280" s="62"/>
      <c r="K280" s="62"/>
      <c r="L280" s="62"/>
    </row>
    <row r="281" ht="16.5" customHeight="1">
      <c r="A281" s="62"/>
      <c r="B281" s="95" t="s">
        <v>2029</v>
      </c>
      <c r="C281" s="79"/>
      <c r="D281" s="73"/>
      <c r="E281" s="96"/>
      <c r="F281" s="93"/>
      <c r="G281" s="94"/>
      <c r="H281" s="62"/>
      <c r="I281" s="62"/>
      <c r="J281" s="62"/>
      <c r="K281" s="62"/>
      <c r="L281" s="62"/>
    </row>
    <row r="282" ht="16.5" customHeight="1">
      <c r="A282" s="62"/>
      <c r="B282" s="95" t="s">
        <v>2029</v>
      </c>
      <c r="C282" s="79"/>
      <c r="D282" s="73"/>
      <c r="E282" s="96"/>
      <c r="F282" s="93"/>
      <c r="G282" s="94"/>
      <c r="H282" s="62"/>
      <c r="I282" s="62"/>
      <c r="J282" s="62"/>
      <c r="K282" s="62"/>
      <c r="L282" s="62"/>
    </row>
    <row r="283" ht="16.5" customHeight="1">
      <c r="A283" s="62"/>
      <c r="B283" s="95" t="s">
        <v>2029</v>
      </c>
      <c r="C283" s="79"/>
      <c r="D283" s="73"/>
      <c r="E283" s="96"/>
      <c r="F283" s="93"/>
      <c r="G283" s="94"/>
      <c r="H283" s="62"/>
      <c r="I283" s="62"/>
      <c r="J283" s="62"/>
      <c r="K283" s="62"/>
      <c r="L283" s="62"/>
    </row>
    <row r="284" ht="16.5" customHeight="1">
      <c r="A284" s="62"/>
      <c r="B284" s="95" t="s">
        <v>2029</v>
      </c>
      <c r="C284" s="79"/>
      <c r="D284" s="73"/>
      <c r="E284" s="96"/>
      <c r="F284" s="93"/>
      <c r="G284" s="94"/>
      <c r="H284" s="62"/>
      <c r="I284" s="62"/>
      <c r="J284" s="62"/>
      <c r="K284" s="62"/>
      <c r="L284" s="62"/>
    </row>
    <row r="285" ht="16.5" customHeight="1">
      <c r="A285" s="62"/>
      <c r="B285" s="95" t="s">
        <v>2029</v>
      </c>
      <c r="C285" s="79"/>
      <c r="D285" s="73"/>
      <c r="E285" s="96"/>
      <c r="F285" s="93"/>
      <c r="G285" s="94"/>
      <c r="H285" s="62"/>
      <c r="I285" s="62"/>
      <c r="J285" s="62"/>
      <c r="K285" s="62"/>
      <c r="L285" s="62"/>
    </row>
    <row r="286" ht="16.5" customHeight="1">
      <c r="A286" s="62"/>
      <c r="B286" s="95" t="s">
        <v>2029</v>
      </c>
      <c r="C286" s="79"/>
      <c r="D286" s="73"/>
      <c r="E286" s="96"/>
      <c r="F286" s="93"/>
      <c r="G286" s="94"/>
      <c r="H286" s="62"/>
      <c r="I286" s="62"/>
      <c r="J286" s="62"/>
      <c r="K286" s="62"/>
      <c r="L286" s="62"/>
    </row>
    <row r="287" ht="16.5" customHeight="1">
      <c r="A287" s="62"/>
      <c r="B287" s="95" t="s">
        <v>2029</v>
      </c>
      <c r="C287" s="79"/>
      <c r="D287" s="73"/>
      <c r="E287" s="96"/>
      <c r="F287" s="93"/>
      <c r="G287" s="94"/>
      <c r="H287" s="62"/>
      <c r="I287" s="62"/>
      <c r="J287" s="62"/>
      <c r="K287" s="62"/>
      <c r="L287" s="62"/>
    </row>
    <row r="288" ht="16.5" customHeight="1">
      <c r="A288" s="62"/>
      <c r="B288" s="95" t="s">
        <v>2029</v>
      </c>
      <c r="C288" s="79"/>
      <c r="D288" s="73"/>
      <c r="E288" s="96"/>
      <c r="F288" s="93"/>
      <c r="G288" s="94"/>
      <c r="H288" s="62"/>
      <c r="I288" s="62"/>
      <c r="J288" s="62"/>
      <c r="K288" s="62"/>
      <c r="L288" s="62"/>
    </row>
    <row r="289" ht="16.5" customHeight="1">
      <c r="A289" s="62"/>
      <c r="B289" s="95" t="s">
        <v>2029</v>
      </c>
      <c r="C289" s="79"/>
      <c r="D289" s="73"/>
      <c r="E289" s="96"/>
      <c r="F289" s="93"/>
      <c r="G289" s="94"/>
      <c r="H289" s="62"/>
      <c r="I289" s="62"/>
      <c r="J289" s="62"/>
      <c r="K289" s="62"/>
      <c r="L289" s="62"/>
    </row>
    <row r="290" ht="16.5" customHeight="1">
      <c r="A290" s="62"/>
      <c r="B290" s="95" t="s">
        <v>2029</v>
      </c>
      <c r="C290" s="79"/>
      <c r="D290" s="73"/>
      <c r="E290" s="96"/>
      <c r="F290" s="93"/>
      <c r="G290" s="94"/>
      <c r="H290" s="62"/>
      <c r="I290" s="62"/>
      <c r="J290" s="62"/>
      <c r="K290" s="62"/>
      <c r="L290" s="62"/>
    </row>
    <row r="291" ht="16.5" customHeight="1">
      <c r="A291" s="62"/>
      <c r="B291" s="95" t="s">
        <v>2029</v>
      </c>
      <c r="C291" s="79"/>
      <c r="D291" s="73"/>
      <c r="E291" s="96"/>
      <c r="F291" s="93"/>
      <c r="G291" s="94"/>
      <c r="H291" s="62"/>
      <c r="I291" s="62"/>
      <c r="J291" s="62"/>
      <c r="K291" s="62"/>
      <c r="L291" s="62"/>
    </row>
    <row r="292" ht="16.5" customHeight="1">
      <c r="A292" s="62"/>
      <c r="B292" s="95" t="s">
        <v>2029</v>
      </c>
      <c r="C292" s="79"/>
      <c r="D292" s="73"/>
      <c r="E292" s="96"/>
      <c r="F292" s="93"/>
      <c r="G292" s="94"/>
      <c r="H292" s="62"/>
      <c r="I292" s="62"/>
      <c r="J292" s="62"/>
      <c r="K292" s="62"/>
      <c r="L292" s="62"/>
    </row>
    <row r="293" ht="16.5" customHeight="1">
      <c r="A293" s="62"/>
      <c r="B293" s="95" t="s">
        <v>2029</v>
      </c>
      <c r="C293" s="79"/>
      <c r="D293" s="73"/>
      <c r="E293" s="96"/>
      <c r="F293" s="93"/>
      <c r="G293" s="94"/>
      <c r="H293" s="62"/>
      <c r="I293" s="62"/>
      <c r="J293" s="62"/>
      <c r="K293" s="62"/>
      <c r="L293" s="62"/>
    </row>
    <row r="294" ht="16.5" customHeight="1">
      <c r="A294" s="62"/>
      <c r="B294" s="95" t="s">
        <v>2029</v>
      </c>
      <c r="C294" s="79"/>
      <c r="D294" s="73"/>
      <c r="E294" s="96"/>
      <c r="F294" s="93"/>
      <c r="G294" s="94"/>
      <c r="H294" s="62"/>
      <c r="I294" s="62"/>
      <c r="J294" s="62"/>
      <c r="K294" s="62"/>
      <c r="L294" s="62"/>
    </row>
    <row r="295" ht="16.5" customHeight="1">
      <c r="A295" s="62"/>
      <c r="B295" s="95" t="s">
        <v>2029</v>
      </c>
      <c r="C295" s="79"/>
      <c r="D295" s="73"/>
      <c r="E295" s="96"/>
      <c r="F295" s="93"/>
      <c r="G295" s="94"/>
      <c r="H295" s="62"/>
      <c r="I295" s="62"/>
      <c r="J295" s="62"/>
      <c r="K295" s="62"/>
      <c r="L295" s="62"/>
    </row>
    <row r="296" ht="16.5" customHeight="1">
      <c r="A296" s="62"/>
      <c r="B296" s="95" t="s">
        <v>2029</v>
      </c>
      <c r="C296" s="79"/>
      <c r="D296" s="73"/>
      <c r="E296" s="96"/>
      <c r="F296" s="93"/>
      <c r="G296" s="94"/>
      <c r="H296" s="62"/>
      <c r="I296" s="62"/>
      <c r="J296" s="62"/>
      <c r="K296" s="62"/>
      <c r="L296" s="62"/>
    </row>
    <row r="297" ht="16.5" customHeight="1">
      <c r="A297" s="62"/>
      <c r="B297" s="95" t="s">
        <v>2029</v>
      </c>
      <c r="C297" s="79"/>
      <c r="D297" s="73"/>
      <c r="E297" s="96"/>
      <c r="F297" s="93"/>
      <c r="G297" s="94"/>
      <c r="H297" s="62"/>
      <c r="I297" s="62"/>
      <c r="J297" s="62"/>
      <c r="K297" s="62"/>
      <c r="L297" s="62"/>
    </row>
    <row r="298" ht="16.5" customHeight="1">
      <c r="A298" s="62"/>
      <c r="B298" s="95" t="s">
        <v>2029</v>
      </c>
      <c r="C298" s="79"/>
      <c r="D298" s="73"/>
      <c r="E298" s="96"/>
      <c r="F298" s="93"/>
      <c r="G298" s="94"/>
      <c r="H298" s="62"/>
      <c r="I298" s="62"/>
      <c r="J298" s="62"/>
      <c r="K298" s="62"/>
      <c r="L298" s="62"/>
    </row>
    <row r="299" ht="16.5" customHeight="1">
      <c r="A299" s="62"/>
      <c r="B299" s="95" t="s">
        <v>2029</v>
      </c>
      <c r="C299" s="79"/>
      <c r="D299" s="73"/>
      <c r="E299" s="96"/>
      <c r="F299" s="93"/>
      <c r="G299" s="94"/>
      <c r="H299" s="62"/>
      <c r="I299" s="62"/>
      <c r="J299" s="62"/>
      <c r="K299" s="62"/>
      <c r="L299" s="62"/>
    </row>
    <row r="300" ht="16.5" customHeight="1">
      <c r="A300" s="62"/>
      <c r="B300" s="95" t="s">
        <v>2029</v>
      </c>
      <c r="C300" s="79"/>
      <c r="D300" s="73"/>
      <c r="E300" s="96"/>
      <c r="F300" s="93"/>
      <c r="G300" s="94"/>
      <c r="H300" s="62"/>
      <c r="I300" s="62"/>
      <c r="J300" s="62"/>
      <c r="K300" s="62"/>
      <c r="L300" s="62"/>
    </row>
    <row r="301" ht="16.5" customHeight="1">
      <c r="A301" s="62"/>
      <c r="B301" s="95" t="s">
        <v>2029</v>
      </c>
      <c r="C301" s="79"/>
      <c r="D301" s="73"/>
      <c r="E301" s="96"/>
      <c r="F301" s="93"/>
      <c r="G301" s="94"/>
      <c r="H301" s="62"/>
      <c r="I301" s="62"/>
      <c r="J301" s="62"/>
      <c r="K301" s="62"/>
      <c r="L301" s="62"/>
    </row>
    <row r="302" ht="16.5" customHeight="1">
      <c r="A302" s="62"/>
      <c r="B302" s="95" t="s">
        <v>2029</v>
      </c>
      <c r="C302" s="79"/>
      <c r="D302" s="73"/>
      <c r="E302" s="96"/>
      <c r="F302" s="93"/>
      <c r="G302" s="94"/>
      <c r="H302" s="62"/>
      <c r="I302" s="62"/>
      <c r="J302" s="62"/>
      <c r="K302" s="62"/>
      <c r="L302" s="62"/>
    </row>
    <row r="303" ht="16.5" customHeight="1">
      <c r="A303" s="62"/>
      <c r="B303" s="95" t="s">
        <v>2029</v>
      </c>
      <c r="C303" s="79"/>
      <c r="D303" s="73"/>
      <c r="E303" s="96"/>
      <c r="F303" s="93"/>
      <c r="G303" s="94"/>
      <c r="H303" s="62"/>
      <c r="I303" s="62"/>
      <c r="J303" s="62"/>
      <c r="K303" s="62"/>
      <c r="L303" s="62"/>
    </row>
    <row r="304" ht="16.5" customHeight="1">
      <c r="A304" s="62"/>
      <c r="B304" s="95" t="s">
        <v>2029</v>
      </c>
      <c r="C304" s="79"/>
      <c r="D304" s="73"/>
      <c r="E304" s="96"/>
      <c r="F304" s="93"/>
      <c r="G304" s="94"/>
      <c r="H304" s="62"/>
      <c r="I304" s="62"/>
      <c r="J304" s="62"/>
      <c r="K304" s="62"/>
      <c r="L304" s="62"/>
    </row>
    <row r="305" ht="16.5" customHeight="1">
      <c r="A305" s="62"/>
      <c r="B305" s="95" t="s">
        <v>2029</v>
      </c>
      <c r="C305" s="79"/>
      <c r="D305" s="73"/>
      <c r="E305" s="96"/>
      <c r="F305" s="93"/>
      <c r="G305" s="94"/>
      <c r="H305" s="62"/>
      <c r="I305" s="62"/>
      <c r="J305" s="62"/>
      <c r="K305" s="62"/>
      <c r="L305" s="62"/>
    </row>
    <row r="306" ht="16.5" customHeight="1">
      <c r="A306" s="62"/>
      <c r="B306" s="95" t="s">
        <v>2029</v>
      </c>
      <c r="C306" s="79"/>
      <c r="D306" s="73"/>
      <c r="E306" s="96"/>
      <c r="F306" s="93"/>
      <c r="G306" s="94"/>
      <c r="H306" s="62"/>
      <c r="I306" s="62"/>
      <c r="J306" s="62"/>
      <c r="K306" s="62"/>
      <c r="L306" s="62"/>
    </row>
    <row r="307" ht="16.5" customHeight="1">
      <c r="A307" s="62"/>
      <c r="B307" s="95" t="s">
        <v>2029</v>
      </c>
      <c r="C307" s="79"/>
      <c r="D307" s="73"/>
      <c r="E307" s="96"/>
      <c r="F307" s="93"/>
      <c r="G307" s="94"/>
      <c r="H307" s="62"/>
      <c r="I307" s="62"/>
      <c r="J307" s="62"/>
      <c r="K307" s="62"/>
      <c r="L307" s="62"/>
    </row>
    <row r="308" ht="16.5" customHeight="1">
      <c r="A308" s="62"/>
      <c r="B308" s="95" t="s">
        <v>2029</v>
      </c>
      <c r="C308" s="79"/>
      <c r="D308" s="73"/>
      <c r="E308" s="96"/>
      <c r="F308" s="93"/>
      <c r="G308" s="94"/>
      <c r="H308" s="62"/>
      <c r="I308" s="62"/>
      <c r="J308" s="62"/>
      <c r="K308" s="62"/>
      <c r="L308" s="62"/>
    </row>
    <row r="309" ht="16.5" customHeight="1">
      <c r="A309" s="62"/>
      <c r="B309" s="95" t="s">
        <v>2029</v>
      </c>
      <c r="C309" s="79"/>
      <c r="D309" s="73"/>
      <c r="E309" s="62"/>
      <c r="F309" s="93"/>
      <c r="G309" s="94"/>
      <c r="H309" s="62"/>
      <c r="I309" s="62"/>
      <c r="J309" s="62"/>
      <c r="K309" s="62"/>
      <c r="L309" s="62"/>
    </row>
    <row r="310" ht="16.5" customHeight="1">
      <c r="A310" s="62"/>
      <c r="B310" s="95" t="s">
        <v>2029</v>
      </c>
      <c r="C310" s="79"/>
      <c r="D310" s="73"/>
      <c r="E310" s="62"/>
      <c r="F310" s="93"/>
      <c r="G310" s="94"/>
      <c r="H310" s="62"/>
      <c r="I310" s="62"/>
      <c r="J310" s="62"/>
      <c r="K310" s="62"/>
      <c r="L310" s="62"/>
    </row>
    <row r="311" ht="16.5" customHeight="1">
      <c r="A311" s="62"/>
      <c r="B311" s="95" t="s">
        <v>2029</v>
      </c>
      <c r="C311" s="79"/>
      <c r="D311" s="73"/>
      <c r="E311" s="62"/>
      <c r="F311" s="93"/>
      <c r="G311" s="94"/>
      <c r="H311" s="62"/>
      <c r="I311" s="62"/>
      <c r="J311" s="62"/>
      <c r="K311" s="62"/>
      <c r="L311" s="62"/>
    </row>
    <row r="312" ht="16.5" customHeight="1">
      <c r="A312" s="62"/>
      <c r="B312" s="95" t="s">
        <v>2029</v>
      </c>
      <c r="C312" s="79"/>
      <c r="D312" s="73"/>
      <c r="E312" s="62"/>
      <c r="F312" s="93"/>
      <c r="G312" s="94"/>
      <c r="H312" s="62"/>
      <c r="I312" s="62"/>
      <c r="J312" s="62"/>
      <c r="K312" s="62"/>
      <c r="L312" s="62"/>
    </row>
    <row r="313" ht="16.5" customHeight="1">
      <c r="A313" s="62"/>
      <c r="B313" s="95" t="s">
        <v>2029</v>
      </c>
      <c r="C313" s="79"/>
      <c r="D313" s="73"/>
      <c r="E313" s="62"/>
      <c r="F313" s="93"/>
      <c r="G313" s="94"/>
      <c r="H313" s="62"/>
      <c r="I313" s="62"/>
      <c r="J313" s="62"/>
      <c r="K313" s="62"/>
      <c r="L313" s="62"/>
    </row>
    <row r="314" ht="16.5" customHeight="1">
      <c r="A314" s="62"/>
      <c r="B314" s="95" t="s">
        <v>2029</v>
      </c>
      <c r="C314" s="79"/>
      <c r="D314" s="73"/>
      <c r="E314" s="62"/>
      <c r="F314" s="93"/>
      <c r="G314" s="94"/>
      <c r="H314" s="62"/>
      <c r="I314" s="62"/>
      <c r="J314" s="62"/>
      <c r="K314" s="62"/>
      <c r="L314" s="62"/>
    </row>
    <row r="315" ht="16.5" customHeight="1">
      <c r="A315" s="62"/>
      <c r="B315" s="95" t="s">
        <v>2029</v>
      </c>
      <c r="C315" s="79"/>
      <c r="D315" s="73"/>
      <c r="E315" s="62"/>
      <c r="F315" s="93"/>
      <c r="G315" s="94"/>
      <c r="H315" s="62"/>
      <c r="I315" s="62"/>
      <c r="J315" s="62"/>
      <c r="K315" s="62"/>
      <c r="L315" s="62"/>
    </row>
    <row r="316" ht="16.5" customHeight="1">
      <c r="A316" s="62"/>
      <c r="B316" s="95" t="s">
        <v>2029</v>
      </c>
      <c r="C316" s="79"/>
      <c r="D316" s="73"/>
      <c r="E316" s="62"/>
      <c r="F316" s="93"/>
      <c r="G316" s="94"/>
      <c r="H316" s="62"/>
      <c r="I316" s="62"/>
      <c r="J316" s="62"/>
      <c r="K316" s="62"/>
      <c r="L316" s="62"/>
    </row>
    <row r="317" ht="16.5" customHeight="1">
      <c r="A317" s="62"/>
      <c r="B317" s="95" t="s">
        <v>2029</v>
      </c>
      <c r="C317" s="79"/>
      <c r="D317" s="73"/>
      <c r="E317" s="62"/>
      <c r="F317" s="93"/>
      <c r="G317" s="94"/>
      <c r="H317" s="62"/>
      <c r="I317" s="62"/>
      <c r="J317" s="62"/>
      <c r="K317" s="62"/>
      <c r="L317" s="62"/>
    </row>
    <row r="318" ht="16.5" customHeight="1">
      <c r="A318" s="62"/>
      <c r="B318" s="95" t="s">
        <v>2029</v>
      </c>
      <c r="C318" s="79"/>
      <c r="D318" s="73"/>
      <c r="E318" s="62"/>
      <c r="F318" s="93"/>
      <c r="G318" s="94"/>
      <c r="H318" s="62"/>
      <c r="I318" s="62"/>
      <c r="J318" s="62"/>
      <c r="K318" s="62"/>
      <c r="L318" s="62"/>
    </row>
    <row r="319" ht="16.5" customHeight="1">
      <c r="A319" s="62"/>
      <c r="B319" s="95" t="s">
        <v>2029</v>
      </c>
      <c r="C319" s="79"/>
      <c r="D319" s="73"/>
      <c r="E319" s="62"/>
      <c r="F319" s="93"/>
      <c r="G319" s="94"/>
      <c r="H319" s="62"/>
      <c r="I319" s="62"/>
      <c r="J319" s="62"/>
      <c r="K319" s="62"/>
      <c r="L319" s="62"/>
    </row>
    <row r="320" ht="16.5" customHeight="1">
      <c r="A320" s="62"/>
      <c r="B320" s="95" t="s">
        <v>2029</v>
      </c>
      <c r="C320" s="79"/>
      <c r="D320" s="73"/>
      <c r="E320" s="62"/>
      <c r="F320" s="93"/>
      <c r="G320" s="94"/>
      <c r="H320" s="62"/>
      <c r="I320" s="62"/>
      <c r="J320" s="62"/>
      <c r="K320" s="62"/>
      <c r="L320" s="62"/>
    </row>
    <row r="321" ht="16.5" customHeight="1">
      <c r="A321" s="62"/>
      <c r="B321" s="95" t="s">
        <v>2029</v>
      </c>
      <c r="C321" s="79"/>
      <c r="D321" s="73"/>
      <c r="E321" s="62"/>
      <c r="F321" s="93"/>
      <c r="G321" s="94"/>
      <c r="H321" s="62"/>
      <c r="I321" s="62"/>
      <c r="J321" s="62"/>
      <c r="K321" s="62"/>
      <c r="L321" s="62"/>
    </row>
    <row r="322" ht="16.5" customHeight="1">
      <c r="A322" s="62"/>
      <c r="B322" s="95" t="s">
        <v>2029</v>
      </c>
      <c r="C322" s="79"/>
      <c r="D322" s="73"/>
      <c r="E322" s="62"/>
      <c r="F322" s="93"/>
      <c r="G322" s="94"/>
      <c r="H322" s="62"/>
      <c r="I322" s="62"/>
      <c r="J322" s="62"/>
      <c r="K322" s="62"/>
      <c r="L322" s="62"/>
    </row>
    <row r="323" ht="16.5" customHeight="1">
      <c r="A323" s="62"/>
      <c r="B323" s="95" t="s">
        <v>2029</v>
      </c>
      <c r="C323" s="79"/>
      <c r="D323" s="73"/>
      <c r="E323" s="62"/>
      <c r="F323" s="93"/>
      <c r="G323" s="94"/>
      <c r="H323" s="62"/>
      <c r="I323" s="62"/>
      <c r="J323" s="62"/>
      <c r="K323" s="62"/>
      <c r="L323" s="62"/>
    </row>
    <row r="324" ht="16.5" customHeight="1">
      <c r="A324" s="62"/>
      <c r="B324" s="95" t="s">
        <v>2029</v>
      </c>
      <c r="C324" s="79"/>
      <c r="D324" s="73"/>
      <c r="E324" s="62"/>
      <c r="F324" s="93"/>
      <c r="G324" s="94"/>
      <c r="H324" s="62"/>
      <c r="I324" s="62"/>
      <c r="J324" s="62"/>
      <c r="K324" s="62"/>
      <c r="L324" s="62"/>
    </row>
    <row r="325" ht="16.5" customHeight="1">
      <c r="A325" s="62"/>
      <c r="B325" s="95" t="s">
        <v>2029</v>
      </c>
      <c r="C325" s="79"/>
      <c r="D325" s="73"/>
      <c r="E325" s="62"/>
      <c r="F325" s="93"/>
      <c r="G325" s="94"/>
      <c r="H325" s="62"/>
      <c r="I325" s="62"/>
      <c r="J325" s="62"/>
      <c r="K325" s="62"/>
      <c r="L325" s="62"/>
    </row>
    <row r="326" ht="16.5" customHeight="1">
      <c r="A326" s="62"/>
      <c r="B326" s="95" t="s">
        <v>2029</v>
      </c>
      <c r="C326" s="79"/>
      <c r="D326" s="73"/>
      <c r="E326" s="62"/>
      <c r="F326" s="93"/>
      <c r="G326" s="94"/>
      <c r="H326" s="62"/>
      <c r="I326" s="62"/>
      <c r="J326" s="62"/>
      <c r="K326" s="62"/>
      <c r="L326" s="62"/>
    </row>
    <row r="327" ht="16.5" customHeight="1">
      <c r="A327" s="62"/>
      <c r="B327" s="95" t="s">
        <v>2029</v>
      </c>
      <c r="C327" s="79"/>
      <c r="D327" s="73"/>
      <c r="E327" s="62"/>
      <c r="F327" s="93"/>
      <c r="G327" s="94"/>
      <c r="H327" s="62"/>
      <c r="I327" s="62"/>
      <c r="J327" s="62"/>
      <c r="K327" s="62"/>
      <c r="L327" s="62"/>
    </row>
    <row r="328" ht="16.5" customHeight="1">
      <c r="A328" s="62"/>
      <c r="B328" s="95" t="s">
        <v>2029</v>
      </c>
      <c r="C328" s="79"/>
      <c r="D328" s="73"/>
      <c r="E328" s="62"/>
      <c r="F328" s="93"/>
      <c r="G328" s="94"/>
      <c r="H328" s="62"/>
      <c r="I328" s="62"/>
      <c r="J328" s="62"/>
      <c r="K328" s="62"/>
      <c r="L328" s="62"/>
    </row>
    <row r="329" ht="16.5" customHeight="1">
      <c r="A329" s="62"/>
      <c r="B329" s="95" t="s">
        <v>2029</v>
      </c>
      <c r="C329" s="79"/>
      <c r="D329" s="73"/>
      <c r="E329" s="62"/>
      <c r="F329" s="93"/>
      <c r="G329" s="94"/>
      <c r="H329" s="62"/>
      <c r="I329" s="62"/>
      <c r="J329" s="62"/>
      <c r="K329" s="62"/>
      <c r="L329" s="62"/>
    </row>
    <row r="330" ht="16.5" customHeight="1">
      <c r="A330" s="62"/>
      <c r="B330" s="95" t="s">
        <v>2029</v>
      </c>
      <c r="C330" s="79"/>
      <c r="D330" s="73"/>
      <c r="E330" s="62"/>
      <c r="F330" s="93"/>
      <c r="G330" s="94"/>
      <c r="H330" s="62"/>
      <c r="I330" s="62"/>
      <c r="J330" s="62"/>
      <c r="K330" s="62"/>
      <c r="L330" s="62"/>
    </row>
    <row r="331" ht="16.5" customHeight="1">
      <c r="A331" s="62"/>
      <c r="B331" s="95" t="s">
        <v>2029</v>
      </c>
      <c r="C331" s="79"/>
      <c r="D331" s="73"/>
      <c r="E331" s="62"/>
      <c r="F331" s="93"/>
      <c r="G331" s="94"/>
      <c r="H331" s="62"/>
      <c r="I331" s="62"/>
      <c r="J331" s="62"/>
      <c r="K331" s="62"/>
      <c r="L331" s="62"/>
    </row>
    <row r="332" ht="16.5" customHeight="1">
      <c r="A332" s="62"/>
      <c r="B332" s="95" t="s">
        <v>2029</v>
      </c>
      <c r="C332" s="79"/>
      <c r="D332" s="73"/>
      <c r="E332" s="62"/>
      <c r="F332" s="93"/>
      <c r="G332" s="94"/>
      <c r="H332" s="62"/>
      <c r="I332" s="62"/>
      <c r="J332" s="62"/>
      <c r="K332" s="62"/>
      <c r="L332" s="62"/>
    </row>
    <row r="333" ht="16.5" customHeight="1">
      <c r="A333" s="62"/>
      <c r="B333" s="95" t="s">
        <v>2029</v>
      </c>
      <c r="C333" s="79"/>
      <c r="D333" s="73"/>
      <c r="E333" s="62"/>
      <c r="F333" s="93"/>
      <c r="G333" s="94"/>
      <c r="H333" s="62"/>
      <c r="I333" s="62"/>
      <c r="J333" s="62"/>
      <c r="K333" s="62"/>
      <c r="L333" s="62"/>
    </row>
    <row r="334" ht="16.5" customHeight="1">
      <c r="A334" s="62"/>
      <c r="B334" s="95" t="s">
        <v>2029</v>
      </c>
      <c r="C334" s="79"/>
      <c r="D334" s="73"/>
      <c r="E334" s="62"/>
      <c r="F334" s="93"/>
      <c r="G334" s="94"/>
      <c r="H334" s="62"/>
      <c r="I334" s="62"/>
      <c r="J334" s="62"/>
      <c r="K334" s="62"/>
      <c r="L334" s="62"/>
    </row>
    <row r="335" ht="16.5" customHeight="1">
      <c r="A335" s="62"/>
      <c r="B335" s="95" t="s">
        <v>2029</v>
      </c>
      <c r="C335" s="79"/>
      <c r="D335" s="73"/>
      <c r="E335" s="62"/>
      <c r="F335" s="93"/>
      <c r="G335" s="94"/>
      <c r="H335" s="62"/>
      <c r="I335" s="62"/>
      <c r="J335" s="62"/>
      <c r="K335" s="62"/>
      <c r="L335" s="62"/>
    </row>
    <row r="336" ht="16.5" customHeight="1">
      <c r="A336" s="62"/>
      <c r="B336" s="95" t="s">
        <v>2029</v>
      </c>
      <c r="C336" s="79"/>
      <c r="D336" s="73"/>
      <c r="E336" s="62"/>
      <c r="F336" s="93"/>
      <c r="G336" s="94"/>
      <c r="H336" s="62"/>
      <c r="I336" s="62"/>
      <c r="J336" s="62"/>
      <c r="K336" s="62"/>
      <c r="L336" s="62"/>
    </row>
    <row r="337" ht="16.5" customHeight="1">
      <c r="A337" s="62"/>
      <c r="B337" s="95" t="s">
        <v>2029</v>
      </c>
      <c r="C337" s="79"/>
      <c r="D337" s="73"/>
      <c r="E337" s="62"/>
      <c r="F337" s="93"/>
      <c r="G337" s="94"/>
      <c r="H337" s="62"/>
      <c r="I337" s="62"/>
      <c r="J337" s="62"/>
      <c r="K337" s="62"/>
      <c r="L337" s="62"/>
    </row>
    <row r="338" ht="16.5" customHeight="1">
      <c r="A338" s="62"/>
      <c r="B338" s="95" t="s">
        <v>2029</v>
      </c>
      <c r="C338" s="79"/>
      <c r="D338" s="73"/>
      <c r="E338" s="62"/>
      <c r="F338" s="93"/>
      <c r="G338" s="94"/>
      <c r="H338" s="62"/>
      <c r="I338" s="62"/>
      <c r="J338" s="62"/>
      <c r="K338" s="62"/>
      <c r="L338" s="62"/>
    </row>
    <row r="339" ht="16.5" customHeight="1">
      <c r="A339" s="62"/>
      <c r="B339" s="95" t="s">
        <v>2029</v>
      </c>
      <c r="C339" s="79"/>
      <c r="D339" s="73"/>
      <c r="E339" s="62"/>
      <c r="F339" s="93"/>
      <c r="G339" s="94"/>
      <c r="H339" s="62"/>
      <c r="I339" s="62"/>
      <c r="J339" s="62"/>
      <c r="K339" s="62"/>
      <c r="L339" s="62"/>
    </row>
    <row r="340" ht="16.5" customHeight="1">
      <c r="A340" s="62"/>
      <c r="B340" s="95" t="s">
        <v>2029</v>
      </c>
      <c r="C340" s="79"/>
      <c r="D340" s="73"/>
      <c r="E340" s="62"/>
      <c r="F340" s="93"/>
      <c r="G340" s="94"/>
      <c r="H340" s="62"/>
      <c r="I340" s="62"/>
      <c r="J340" s="62"/>
      <c r="K340" s="62"/>
      <c r="L340" s="62"/>
    </row>
    <row r="341" ht="16.5" customHeight="1">
      <c r="A341" s="62"/>
      <c r="B341" s="95" t="s">
        <v>2029</v>
      </c>
      <c r="C341" s="79"/>
      <c r="D341" s="73"/>
      <c r="E341" s="62"/>
      <c r="F341" s="93"/>
      <c r="G341" s="94"/>
      <c r="H341" s="62"/>
      <c r="I341" s="62"/>
      <c r="J341" s="62"/>
      <c r="K341" s="62"/>
      <c r="L341" s="62"/>
    </row>
    <row r="342" ht="16.5" customHeight="1">
      <c r="A342" s="62"/>
      <c r="B342" s="95" t="s">
        <v>2029</v>
      </c>
      <c r="C342" s="79"/>
      <c r="D342" s="73"/>
      <c r="E342" s="62"/>
      <c r="F342" s="93"/>
      <c r="G342" s="94"/>
      <c r="H342" s="62"/>
      <c r="I342" s="62"/>
      <c r="J342" s="62"/>
      <c r="K342" s="62"/>
      <c r="L342" s="62"/>
    </row>
    <row r="343" ht="16.5" customHeight="1">
      <c r="A343" s="62"/>
      <c r="B343" s="95" t="s">
        <v>2029</v>
      </c>
      <c r="C343" s="79"/>
      <c r="D343" s="73"/>
      <c r="E343" s="62"/>
      <c r="F343" s="93"/>
      <c r="G343" s="94"/>
      <c r="H343" s="62"/>
      <c r="I343" s="62"/>
      <c r="J343" s="62"/>
      <c r="K343" s="62"/>
      <c r="L343" s="62"/>
    </row>
    <row r="344" ht="16.5" customHeight="1">
      <c r="A344" s="62"/>
      <c r="B344" s="95" t="s">
        <v>2029</v>
      </c>
      <c r="C344" s="79"/>
      <c r="D344" s="73"/>
      <c r="E344" s="62"/>
      <c r="F344" s="93"/>
      <c r="G344" s="94"/>
      <c r="H344" s="62"/>
      <c r="I344" s="62"/>
      <c r="J344" s="62"/>
      <c r="K344" s="62"/>
      <c r="L344" s="62"/>
    </row>
    <row r="345" ht="16.5" customHeight="1">
      <c r="A345" s="62"/>
      <c r="B345" s="95" t="s">
        <v>2029</v>
      </c>
      <c r="C345" s="79"/>
      <c r="D345" s="73"/>
      <c r="E345" s="62"/>
      <c r="F345" s="93"/>
      <c r="G345" s="94"/>
      <c r="H345" s="62"/>
      <c r="I345" s="62"/>
      <c r="J345" s="62"/>
      <c r="K345" s="62"/>
      <c r="L345" s="62"/>
    </row>
    <row r="346" ht="16.5" customHeight="1">
      <c r="A346" s="62"/>
      <c r="B346" s="95" t="s">
        <v>2029</v>
      </c>
      <c r="C346" s="79"/>
      <c r="D346" s="73"/>
      <c r="E346" s="62"/>
      <c r="F346" s="93"/>
      <c r="G346" s="94"/>
      <c r="H346" s="62"/>
      <c r="I346" s="62"/>
      <c r="J346" s="62"/>
      <c r="K346" s="62"/>
      <c r="L346" s="62"/>
    </row>
    <row r="347" ht="16.5" customHeight="1">
      <c r="A347" s="62"/>
      <c r="B347" s="95" t="s">
        <v>2029</v>
      </c>
      <c r="C347" s="79"/>
      <c r="D347" s="73"/>
      <c r="E347" s="62"/>
      <c r="F347" s="93"/>
      <c r="G347" s="94"/>
      <c r="H347" s="62"/>
      <c r="I347" s="62"/>
      <c r="J347" s="62"/>
      <c r="K347" s="62"/>
      <c r="L347" s="62"/>
    </row>
    <row r="348" ht="16.5" customHeight="1">
      <c r="A348" s="62"/>
      <c r="B348" s="95" t="s">
        <v>2029</v>
      </c>
      <c r="C348" s="79"/>
      <c r="D348" s="73"/>
      <c r="E348" s="62"/>
      <c r="F348" s="93"/>
      <c r="G348" s="94"/>
      <c r="H348" s="62"/>
      <c r="I348" s="62"/>
      <c r="J348" s="62"/>
      <c r="K348" s="62"/>
      <c r="L348" s="62"/>
    </row>
    <row r="349" ht="16.5" customHeight="1">
      <c r="A349" s="62"/>
      <c r="B349" s="95" t="s">
        <v>2029</v>
      </c>
      <c r="C349" s="79"/>
      <c r="D349" s="73"/>
      <c r="E349" s="62"/>
      <c r="F349" s="93"/>
      <c r="G349" s="94"/>
      <c r="H349" s="62"/>
      <c r="I349" s="62"/>
      <c r="J349" s="62"/>
      <c r="K349" s="62"/>
      <c r="L349" s="62"/>
    </row>
    <row r="350" ht="16.5" customHeight="1">
      <c r="A350" s="62"/>
      <c r="B350" s="95" t="s">
        <v>2029</v>
      </c>
      <c r="C350" s="79"/>
      <c r="D350" s="73"/>
      <c r="E350" s="62"/>
      <c r="F350" s="93"/>
      <c r="G350" s="94"/>
      <c r="H350" s="62"/>
      <c r="I350" s="62"/>
      <c r="J350" s="62"/>
      <c r="K350" s="62"/>
      <c r="L350" s="62"/>
    </row>
    <row r="351" ht="16.5" customHeight="1">
      <c r="A351" s="62"/>
      <c r="B351" s="95" t="s">
        <v>2029</v>
      </c>
      <c r="C351" s="79"/>
      <c r="D351" s="73"/>
      <c r="E351" s="62"/>
      <c r="F351" s="93"/>
      <c r="G351" s="94"/>
      <c r="H351" s="62"/>
      <c r="I351" s="62"/>
      <c r="J351" s="62"/>
      <c r="K351" s="62"/>
      <c r="L351" s="62"/>
    </row>
    <row r="352" ht="16.5" customHeight="1">
      <c r="A352" s="62"/>
      <c r="B352" s="95" t="s">
        <v>2029</v>
      </c>
      <c r="C352" s="79"/>
      <c r="D352" s="73"/>
      <c r="E352" s="62"/>
      <c r="F352" s="93"/>
      <c r="G352" s="94"/>
      <c r="H352" s="62"/>
      <c r="I352" s="62"/>
      <c r="J352" s="62"/>
      <c r="K352" s="62"/>
      <c r="L352" s="62"/>
    </row>
    <row r="353" ht="16.5" customHeight="1">
      <c r="A353" s="62"/>
      <c r="B353" s="95" t="s">
        <v>2029</v>
      </c>
      <c r="C353" s="79"/>
      <c r="D353" s="73"/>
      <c r="E353" s="62"/>
      <c r="F353" s="93"/>
      <c r="G353" s="94"/>
      <c r="H353" s="62"/>
      <c r="I353" s="62"/>
      <c r="J353" s="62"/>
      <c r="K353" s="62"/>
      <c r="L353" s="62"/>
    </row>
    <row r="354" ht="16.5" customHeight="1">
      <c r="A354" s="62"/>
      <c r="B354" s="95" t="s">
        <v>2029</v>
      </c>
      <c r="C354" s="79"/>
      <c r="D354" s="73"/>
      <c r="E354" s="62"/>
      <c r="F354" s="93"/>
      <c r="G354" s="94"/>
      <c r="H354" s="62"/>
      <c r="I354" s="62"/>
      <c r="J354" s="62"/>
      <c r="K354" s="62"/>
      <c r="L354" s="62"/>
    </row>
    <row r="355" ht="16.5" customHeight="1">
      <c r="A355" s="62"/>
      <c r="B355" s="95" t="s">
        <v>2029</v>
      </c>
      <c r="C355" s="79"/>
      <c r="D355" s="73"/>
      <c r="E355" s="62"/>
      <c r="F355" s="93"/>
      <c r="G355" s="94"/>
      <c r="H355" s="62"/>
      <c r="I355" s="62"/>
      <c r="J355" s="62"/>
      <c r="K355" s="62"/>
      <c r="L355" s="62"/>
    </row>
    <row r="356" ht="16.5" customHeight="1">
      <c r="A356" s="62"/>
      <c r="B356" s="95" t="s">
        <v>2029</v>
      </c>
      <c r="C356" s="79"/>
      <c r="D356" s="73"/>
      <c r="E356" s="62"/>
      <c r="F356" s="93"/>
      <c r="G356" s="94"/>
      <c r="H356" s="62"/>
      <c r="I356" s="62"/>
      <c r="J356" s="62"/>
      <c r="K356" s="62"/>
      <c r="L356" s="62"/>
    </row>
    <row r="357" ht="16.5" customHeight="1">
      <c r="A357" s="62"/>
      <c r="B357" s="95" t="s">
        <v>2029</v>
      </c>
      <c r="C357" s="79"/>
      <c r="D357" s="73"/>
      <c r="E357" s="62"/>
      <c r="F357" s="93"/>
      <c r="G357" s="94"/>
      <c r="H357" s="62"/>
      <c r="I357" s="62"/>
      <c r="J357" s="62"/>
      <c r="K357" s="62"/>
      <c r="L357" s="62"/>
    </row>
    <row r="358" ht="16.5" customHeight="1">
      <c r="A358" s="62"/>
      <c r="B358" s="95" t="s">
        <v>2029</v>
      </c>
      <c r="C358" s="79"/>
      <c r="D358" s="73"/>
      <c r="E358" s="62"/>
      <c r="F358" s="93"/>
      <c r="G358" s="94"/>
      <c r="H358" s="62"/>
      <c r="I358" s="62"/>
      <c r="J358" s="62"/>
      <c r="K358" s="62"/>
      <c r="L358" s="62"/>
    </row>
    <row r="359" ht="16.5" customHeight="1">
      <c r="A359" s="62"/>
      <c r="B359" s="95" t="s">
        <v>2029</v>
      </c>
      <c r="C359" s="79"/>
      <c r="D359" s="73"/>
      <c r="E359" s="62"/>
      <c r="F359" s="93"/>
      <c r="G359" s="94"/>
      <c r="H359" s="62"/>
      <c r="I359" s="62"/>
      <c r="J359" s="62"/>
      <c r="K359" s="62"/>
      <c r="L359" s="62"/>
    </row>
    <row r="360" ht="16.5" customHeight="1">
      <c r="A360" s="62"/>
      <c r="B360" s="95" t="s">
        <v>2029</v>
      </c>
      <c r="C360" s="79"/>
      <c r="D360" s="73"/>
      <c r="E360" s="62"/>
      <c r="F360" s="93"/>
      <c r="G360" s="94"/>
      <c r="H360" s="62"/>
      <c r="I360" s="62"/>
      <c r="J360" s="62"/>
      <c r="K360" s="62"/>
      <c r="L360" s="62"/>
    </row>
    <row r="361" ht="16.5" customHeight="1">
      <c r="A361" s="62"/>
      <c r="B361" s="95" t="s">
        <v>2029</v>
      </c>
      <c r="C361" s="79"/>
      <c r="D361" s="73"/>
      <c r="E361" s="62"/>
      <c r="F361" s="93"/>
      <c r="G361" s="94"/>
      <c r="H361" s="62"/>
      <c r="I361" s="62"/>
      <c r="J361" s="62"/>
      <c r="K361" s="62"/>
      <c r="L361" s="62"/>
    </row>
    <row r="362" ht="16.5" customHeight="1">
      <c r="A362" s="62"/>
      <c r="B362" s="95" t="s">
        <v>2029</v>
      </c>
      <c r="C362" s="79"/>
      <c r="D362" s="73"/>
      <c r="E362" s="62"/>
      <c r="F362" s="93"/>
      <c r="G362" s="94"/>
      <c r="H362" s="62"/>
      <c r="I362" s="62"/>
      <c r="J362" s="62"/>
      <c r="K362" s="62"/>
      <c r="L362" s="62"/>
    </row>
    <row r="363" ht="16.5" customHeight="1">
      <c r="A363" s="62"/>
      <c r="B363" s="95" t="s">
        <v>2029</v>
      </c>
      <c r="C363" s="79"/>
      <c r="D363" s="73"/>
      <c r="E363" s="62"/>
      <c r="F363" s="93"/>
      <c r="G363" s="94"/>
      <c r="H363" s="62"/>
      <c r="I363" s="62"/>
      <c r="J363" s="62"/>
      <c r="K363" s="62"/>
      <c r="L363" s="62"/>
    </row>
    <row r="364" ht="16.5" customHeight="1">
      <c r="A364" s="62"/>
      <c r="B364" s="95" t="s">
        <v>2029</v>
      </c>
      <c r="C364" s="79"/>
      <c r="D364" s="73"/>
      <c r="E364" s="62"/>
      <c r="F364" s="93"/>
      <c r="G364" s="94"/>
      <c r="H364" s="62"/>
      <c r="I364" s="62"/>
      <c r="J364" s="62"/>
      <c r="K364" s="62"/>
      <c r="L364" s="62"/>
    </row>
    <row r="365" ht="16.5" customHeight="1">
      <c r="A365" s="62"/>
      <c r="B365" s="95" t="s">
        <v>2029</v>
      </c>
      <c r="C365" s="79"/>
      <c r="D365" s="73"/>
      <c r="E365" s="62"/>
      <c r="F365" s="93"/>
      <c r="G365" s="94"/>
      <c r="H365" s="62"/>
      <c r="I365" s="62"/>
      <c r="J365" s="62"/>
      <c r="K365" s="62"/>
      <c r="L365" s="62"/>
    </row>
    <row r="366" ht="16.5" customHeight="1">
      <c r="A366" s="62"/>
      <c r="B366" s="95" t="s">
        <v>2029</v>
      </c>
      <c r="C366" s="79"/>
      <c r="D366" s="73"/>
      <c r="E366" s="62"/>
      <c r="F366" s="93"/>
      <c r="G366" s="94"/>
      <c r="H366" s="62"/>
      <c r="I366" s="62"/>
      <c r="J366" s="62"/>
      <c r="K366" s="62"/>
      <c r="L366" s="62"/>
    </row>
    <row r="367" ht="16.5" customHeight="1">
      <c r="A367" s="62"/>
      <c r="B367" s="95" t="s">
        <v>2029</v>
      </c>
      <c r="C367" s="79"/>
      <c r="D367" s="73"/>
      <c r="E367" s="62"/>
      <c r="F367" s="93"/>
      <c r="G367" s="94"/>
      <c r="H367" s="62"/>
      <c r="I367" s="62"/>
      <c r="J367" s="62"/>
      <c r="K367" s="62"/>
      <c r="L367" s="62"/>
    </row>
    <row r="368" ht="16.5" customHeight="1">
      <c r="A368" s="62"/>
      <c r="B368" s="95" t="s">
        <v>2029</v>
      </c>
      <c r="C368" s="79"/>
      <c r="D368" s="73"/>
      <c r="E368" s="62"/>
      <c r="F368" s="93"/>
      <c r="G368" s="94"/>
      <c r="H368" s="62"/>
      <c r="I368" s="62"/>
      <c r="J368" s="62"/>
      <c r="K368" s="62"/>
      <c r="L368" s="62"/>
    </row>
    <row r="369" ht="16.5" customHeight="1">
      <c r="A369" s="62"/>
      <c r="B369" s="95" t="s">
        <v>2029</v>
      </c>
      <c r="C369" s="79"/>
      <c r="D369" s="73"/>
      <c r="E369" s="62"/>
      <c r="F369" s="93"/>
      <c r="G369" s="94"/>
      <c r="H369" s="62"/>
      <c r="I369" s="62"/>
      <c r="J369" s="62"/>
      <c r="K369" s="62"/>
      <c r="L369" s="62"/>
    </row>
    <row r="370" ht="16.5" customHeight="1">
      <c r="A370" s="62"/>
      <c r="B370" s="95" t="s">
        <v>2029</v>
      </c>
      <c r="C370" s="79"/>
      <c r="D370" s="73"/>
      <c r="E370" s="62"/>
      <c r="F370" s="93"/>
      <c r="G370" s="94"/>
      <c r="H370" s="62"/>
      <c r="I370" s="62"/>
      <c r="J370" s="62"/>
      <c r="K370" s="62"/>
      <c r="L370" s="62"/>
    </row>
    <row r="371" ht="16.5" customHeight="1">
      <c r="A371" s="62"/>
      <c r="B371" s="95" t="s">
        <v>2029</v>
      </c>
      <c r="C371" s="79"/>
      <c r="D371" s="73"/>
      <c r="E371" s="62"/>
      <c r="F371" s="93"/>
      <c r="G371" s="94"/>
      <c r="H371" s="62"/>
      <c r="I371" s="62"/>
      <c r="J371" s="62"/>
      <c r="K371" s="62"/>
      <c r="L371" s="62"/>
    </row>
    <row r="372" ht="16.5" customHeight="1">
      <c r="A372" s="62"/>
      <c r="B372" s="95" t="s">
        <v>2029</v>
      </c>
      <c r="C372" s="79"/>
      <c r="D372" s="73"/>
      <c r="E372" s="62"/>
      <c r="F372" s="93"/>
      <c r="G372" s="94"/>
      <c r="H372" s="62"/>
      <c r="I372" s="62"/>
      <c r="J372" s="62"/>
      <c r="K372" s="62"/>
      <c r="L372" s="62"/>
    </row>
    <row r="373" ht="16.5" customHeight="1">
      <c r="A373" s="62"/>
      <c r="B373" s="95" t="s">
        <v>2029</v>
      </c>
      <c r="C373" s="79"/>
      <c r="D373" s="73"/>
      <c r="E373" s="62"/>
      <c r="F373" s="93"/>
      <c r="G373" s="94"/>
      <c r="H373" s="62"/>
      <c r="I373" s="62"/>
      <c r="J373" s="62"/>
      <c r="K373" s="62"/>
      <c r="L373" s="62"/>
    </row>
    <row r="374" ht="16.5" customHeight="1">
      <c r="A374" s="62"/>
      <c r="B374" s="95" t="s">
        <v>2029</v>
      </c>
      <c r="C374" s="79"/>
      <c r="D374" s="73"/>
      <c r="E374" s="62"/>
      <c r="F374" s="93"/>
      <c r="G374" s="94"/>
      <c r="H374" s="62"/>
      <c r="I374" s="62"/>
      <c r="J374" s="62"/>
      <c r="K374" s="62"/>
      <c r="L374" s="62"/>
    </row>
    <row r="375" ht="16.5" customHeight="1">
      <c r="A375" s="62"/>
      <c r="B375" s="95" t="s">
        <v>2029</v>
      </c>
      <c r="C375" s="79"/>
      <c r="D375" s="73"/>
      <c r="E375" s="62"/>
      <c r="F375" s="93"/>
      <c r="G375" s="94"/>
      <c r="H375" s="62"/>
      <c r="I375" s="62"/>
      <c r="J375" s="62"/>
      <c r="K375" s="62"/>
      <c r="L375" s="62"/>
    </row>
    <row r="376" ht="16.5" customHeight="1">
      <c r="A376" s="62"/>
      <c r="B376" s="95" t="s">
        <v>2029</v>
      </c>
      <c r="C376" s="79"/>
      <c r="D376" s="73"/>
      <c r="E376" s="62"/>
      <c r="F376" s="93"/>
      <c r="G376" s="94"/>
      <c r="H376" s="62"/>
      <c r="I376" s="62"/>
      <c r="J376" s="62"/>
      <c r="K376" s="62"/>
      <c r="L376" s="62"/>
    </row>
    <row r="377" ht="16.5" customHeight="1">
      <c r="A377" s="62"/>
      <c r="B377" s="95" t="s">
        <v>2029</v>
      </c>
      <c r="C377" s="79"/>
      <c r="D377" s="73"/>
      <c r="E377" s="62"/>
      <c r="F377" s="93"/>
      <c r="G377" s="94"/>
      <c r="H377" s="62"/>
      <c r="I377" s="62"/>
      <c r="J377" s="62"/>
      <c r="K377" s="62"/>
      <c r="L377" s="62"/>
    </row>
    <row r="378" ht="16.5" customHeight="1">
      <c r="A378" s="62"/>
      <c r="B378" s="95" t="s">
        <v>2029</v>
      </c>
      <c r="C378" s="79"/>
      <c r="D378" s="73"/>
      <c r="E378" s="62"/>
      <c r="F378" s="93"/>
      <c r="G378" s="94"/>
      <c r="H378" s="62"/>
      <c r="I378" s="62"/>
      <c r="J378" s="62"/>
      <c r="K378" s="62"/>
      <c r="L378" s="62"/>
    </row>
    <row r="379" ht="16.5" customHeight="1">
      <c r="A379" s="62"/>
      <c r="B379" s="95" t="s">
        <v>2029</v>
      </c>
      <c r="C379" s="79"/>
      <c r="D379" s="73"/>
      <c r="E379" s="62"/>
      <c r="F379" s="93"/>
      <c r="G379" s="94"/>
      <c r="H379" s="62"/>
      <c r="I379" s="62"/>
      <c r="J379" s="62"/>
      <c r="K379" s="62"/>
      <c r="L379" s="62"/>
    </row>
    <row r="380" ht="16.5" customHeight="1">
      <c r="A380" s="62"/>
      <c r="B380" s="95" t="s">
        <v>2029</v>
      </c>
      <c r="C380" s="79"/>
      <c r="D380" s="73"/>
      <c r="E380" s="62"/>
      <c r="F380" s="93"/>
      <c r="G380" s="94"/>
      <c r="H380" s="62"/>
      <c r="I380" s="62"/>
      <c r="J380" s="62"/>
      <c r="K380" s="62"/>
      <c r="L380" s="62"/>
    </row>
    <row r="381" ht="16.5" customHeight="1">
      <c r="A381" s="62"/>
      <c r="B381" s="95" t="s">
        <v>2029</v>
      </c>
      <c r="C381" s="79"/>
      <c r="D381" s="73"/>
      <c r="E381" s="62"/>
      <c r="F381" s="93"/>
      <c r="G381" s="94"/>
      <c r="H381" s="62"/>
      <c r="I381" s="62"/>
      <c r="J381" s="62"/>
      <c r="K381" s="62"/>
      <c r="L381" s="62"/>
    </row>
    <row r="382" ht="16.5" customHeight="1">
      <c r="A382" s="62"/>
      <c r="B382" s="95" t="s">
        <v>2029</v>
      </c>
      <c r="C382" s="79"/>
      <c r="D382" s="73"/>
      <c r="E382" s="62"/>
      <c r="F382" s="93"/>
      <c r="G382" s="94"/>
      <c r="H382" s="62"/>
      <c r="I382" s="62"/>
      <c r="J382" s="62"/>
      <c r="K382" s="62"/>
      <c r="L382" s="62"/>
    </row>
    <row r="383" ht="16.5" customHeight="1">
      <c r="A383" s="62"/>
      <c r="B383" s="95" t="s">
        <v>2029</v>
      </c>
      <c r="C383" s="79"/>
      <c r="D383" s="73"/>
      <c r="E383" s="62"/>
      <c r="F383" s="93"/>
      <c r="G383" s="94"/>
      <c r="H383" s="62"/>
      <c r="I383" s="62"/>
      <c r="J383" s="62"/>
      <c r="K383" s="62"/>
      <c r="L383" s="62"/>
    </row>
    <row r="384" ht="16.5" customHeight="1">
      <c r="A384" s="62"/>
      <c r="B384" s="95" t="s">
        <v>2029</v>
      </c>
      <c r="C384" s="79"/>
      <c r="D384" s="73"/>
      <c r="E384" s="62"/>
      <c r="F384" s="93"/>
      <c r="G384" s="94"/>
      <c r="H384" s="62"/>
      <c r="I384" s="62"/>
      <c r="J384" s="62"/>
      <c r="K384" s="62"/>
      <c r="L384" s="62"/>
    </row>
    <row r="385" ht="16.5" customHeight="1">
      <c r="A385" s="62"/>
      <c r="B385" s="95" t="s">
        <v>2029</v>
      </c>
      <c r="C385" s="79"/>
      <c r="D385" s="73"/>
      <c r="E385" s="62"/>
      <c r="F385" s="93"/>
      <c r="G385" s="94"/>
      <c r="H385" s="62"/>
      <c r="I385" s="62"/>
      <c r="J385" s="62"/>
      <c r="K385" s="62"/>
      <c r="L385" s="62"/>
    </row>
    <row r="386" ht="16.5" customHeight="1">
      <c r="A386" s="62"/>
      <c r="B386" s="95" t="s">
        <v>2029</v>
      </c>
      <c r="C386" s="79"/>
      <c r="D386" s="73"/>
      <c r="E386" s="62"/>
      <c r="F386" s="93"/>
      <c r="G386" s="94"/>
      <c r="H386" s="62"/>
      <c r="I386" s="62"/>
      <c r="J386" s="62"/>
      <c r="K386" s="62"/>
      <c r="L386" s="62"/>
    </row>
    <row r="387" ht="16.5" customHeight="1">
      <c r="A387" s="62"/>
      <c r="B387" s="95" t="s">
        <v>2029</v>
      </c>
      <c r="C387" s="79"/>
      <c r="D387" s="73"/>
      <c r="E387" s="62"/>
      <c r="F387" s="93"/>
      <c r="G387" s="94"/>
      <c r="H387" s="62"/>
      <c r="I387" s="62"/>
      <c r="J387" s="62"/>
      <c r="K387" s="62"/>
      <c r="L387" s="62"/>
    </row>
    <row r="388" ht="16.5" customHeight="1">
      <c r="A388" s="62"/>
      <c r="B388" s="95" t="s">
        <v>2029</v>
      </c>
      <c r="C388" s="79"/>
      <c r="D388" s="73"/>
      <c r="E388" s="62"/>
      <c r="F388" s="93"/>
      <c r="G388" s="94"/>
      <c r="H388" s="62"/>
      <c r="I388" s="62"/>
      <c r="J388" s="62"/>
      <c r="K388" s="62"/>
      <c r="L388" s="62"/>
    </row>
    <row r="389" ht="16.5" customHeight="1">
      <c r="A389" s="62"/>
      <c r="B389" s="95" t="s">
        <v>2029</v>
      </c>
      <c r="C389" s="79"/>
      <c r="D389" s="73"/>
      <c r="E389" s="62"/>
      <c r="F389" s="93"/>
      <c r="G389" s="94"/>
      <c r="H389" s="62"/>
      <c r="I389" s="62"/>
      <c r="J389" s="62"/>
      <c r="K389" s="62"/>
      <c r="L389" s="62"/>
    </row>
    <row r="390" ht="16.5" customHeight="1">
      <c r="A390" s="62"/>
      <c r="B390" s="95" t="s">
        <v>2029</v>
      </c>
      <c r="C390" s="79"/>
      <c r="D390" s="73"/>
      <c r="E390" s="62"/>
      <c r="F390" s="93"/>
      <c r="G390" s="94"/>
      <c r="H390" s="62"/>
      <c r="I390" s="62"/>
      <c r="J390" s="62"/>
      <c r="K390" s="62"/>
      <c r="L390" s="62"/>
    </row>
    <row r="391" ht="16.5" customHeight="1">
      <c r="A391" s="62"/>
      <c r="B391" s="95" t="s">
        <v>2029</v>
      </c>
      <c r="C391" s="79"/>
      <c r="D391" s="73"/>
      <c r="E391" s="62"/>
      <c r="F391" s="93"/>
      <c r="G391" s="94"/>
      <c r="H391" s="62"/>
      <c r="I391" s="62"/>
      <c r="J391" s="62"/>
      <c r="K391" s="62"/>
      <c r="L391" s="62"/>
    </row>
    <row r="392" ht="16.5" customHeight="1">
      <c r="A392" s="62"/>
      <c r="B392" s="95" t="s">
        <v>2029</v>
      </c>
      <c r="C392" s="79"/>
      <c r="D392" s="73"/>
      <c r="E392" s="62"/>
      <c r="F392" s="93"/>
      <c r="G392" s="94"/>
      <c r="H392" s="62"/>
      <c r="I392" s="62"/>
      <c r="J392" s="62"/>
      <c r="K392" s="62"/>
      <c r="L392" s="62"/>
    </row>
    <row r="393" ht="16.5" customHeight="1">
      <c r="A393" s="62"/>
      <c r="B393" s="95" t="s">
        <v>2029</v>
      </c>
      <c r="C393" s="79"/>
      <c r="D393" s="73"/>
      <c r="E393" s="62"/>
      <c r="F393" s="93"/>
      <c r="G393" s="94"/>
      <c r="H393" s="62"/>
      <c r="I393" s="62"/>
      <c r="J393" s="62"/>
      <c r="K393" s="62"/>
      <c r="L393" s="62"/>
    </row>
    <row r="394" ht="16.5" customHeight="1">
      <c r="A394" s="62"/>
      <c r="B394" s="95" t="s">
        <v>2029</v>
      </c>
      <c r="C394" s="79"/>
      <c r="D394" s="73"/>
      <c r="E394" s="62"/>
      <c r="F394" s="93"/>
      <c r="G394" s="94"/>
      <c r="H394" s="62"/>
      <c r="I394" s="62"/>
      <c r="J394" s="62"/>
      <c r="K394" s="62"/>
      <c r="L394" s="62"/>
    </row>
    <row r="395" ht="16.5" customHeight="1">
      <c r="A395" s="62"/>
      <c r="B395" s="95" t="s">
        <v>2029</v>
      </c>
      <c r="C395" s="79"/>
      <c r="D395" s="73"/>
      <c r="E395" s="62"/>
      <c r="F395" s="93"/>
      <c r="G395" s="94"/>
      <c r="H395" s="62"/>
      <c r="I395" s="62"/>
      <c r="J395" s="62"/>
      <c r="K395" s="62"/>
      <c r="L395" s="62"/>
    </row>
    <row r="396" ht="16.5" customHeight="1">
      <c r="A396" s="62"/>
      <c r="B396" s="95" t="s">
        <v>2029</v>
      </c>
      <c r="C396" s="79"/>
      <c r="D396" s="73"/>
      <c r="E396" s="62"/>
      <c r="F396" s="93"/>
      <c r="G396" s="94"/>
      <c r="H396" s="62"/>
      <c r="I396" s="62"/>
      <c r="J396" s="62"/>
      <c r="K396" s="62"/>
      <c r="L396" s="62"/>
    </row>
    <row r="397" ht="16.5" customHeight="1">
      <c r="A397" s="62"/>
      <c r="B397" s="95" t="s">
        <v>2029</v>
      </c>
      <c r="C397" s="79"/>
      <c r="D397" s="73"/>
      <c r="E397" s="62"/>
      <c r="F397" s="93"/>
      <c r="G397" s="94"/>
      <c r="H397" s="62"/>
      <c r="I397" s="62"/>
      <c r="J397" s="62"/>
      <c r="K397" s="62"/>
      <c r="L397" s="62"/>
    </row>
    <row r="398" ht="16.5" customHeight="1">
      <c r="A398" s="62"/>
      <c r="B398" s="95" t="s">
        <v>2029</v>
      </c>
      <c r="C398" s="79"/>
      <c r="D398" s="73"/>
      <c r="E398" s="62"/>
      <c r="F398" s="93"/>
      <c r="G398" s="94"/>
      <c r="H398" s="62"/>
      <c r="I398" s="62"/>
      <c r="J398" s="62"/>
      <c r="K398" s="62"/>
      <c r="L398" s="62"/>
    </row>
    <row r="399" ht="16.5" customHeight="1">
      <c r="A399" s="62"/>
      <c r="B399" s="95" t="s">
        <v>2029</v>
      </c>
      <c r="C399" s="79"/>
      <c r="D399" s="73"/>
      <c r="E399" s="62"/>
      <c r="F399" s="93"/>
      <c r="G399" s="94"/>
      <c r="H399" s="62"/>
      <c r="I399" s="62"/>
      <c r="J399" s="62"/>
      <c r="K399" s="62"/>
      <c r="L399" s="62"/>
    </row>
    <row r="400" ht="16.5" customHeight="1">
      <c r="A400" s="62"/>
      <c r="B400" s="95" t="s">
        <v>2029</v>
      </c>
      <c r="C400" s="79"/>
      <c r="D400" s="73"/>
      <c r="E400" s="62"/>
      <c r="F400" s="93"/>
      <c r="G400" s="94"/>
      <c r="H400" s="62"/>
      <c r="I400" s="62"/>
      <c r="J400" s="62"/>
      <c r="K400" s="62"/>
      <c r="L400" s="62"/>
    </row>
    <row r="401" ht="16.5" customHeight="1">
      <c r="A401" s="62"/>
      <c r="B401" s="95" t="s">
        <v>2029</v>
      </c>
      <c r="C401" s="79"/>
      <c r="D401" s="73"/>
      <c r="E401" s="62"/>
      <c r="F401" s="93"/>
      <c r="G401" s="94"/>
      <c r="H401" s="62"/>
      <c r="I401" s="62"/>
      <c r="J401" s="62"/>
      <c r="K401" s="62"/>
      <c r="L401" s="62"/>
    </row>
    <row r="402" ht="16.5" customHeight="1">
      <c r="A402" s="62"/>
      <c r="B402" s="95" t="s">
        <v>2029</v>
      </c>
      <c r="C402" s="79"/>
      <c r="D402" s="73"/>
      <c r="E402" s="62"/>
      <c r="F402" s="93"/>
      <c r="G402" s="94"/>
      <c r="H402" s="62"/>
      <c r="I402" s="62"/>
      <c r="J402" s="62"/>
      <c r="K402" s="62"/>
      <c r="L402" s="62"/>
    </row>
    <row r="403" ht="16.5" customHeight="1">
      <c r="A403" s="62"/>
      <c r="B403" s="95" t="s">
        <v>2029</v>
      </c>
      <c r="C403" s="79"/>
      <c r="D403" s="73"/>
      <c r="E403" s="62"/>
      <c r="F403" s="93"/>
      <c r="G403" s="94"/>
      <c r="H403" s="62"/>
      <c r="I403" s="62"/>
      <c r="J403" s="62"/>
      <c r="K403" s="62"/>
      <c r="L403" s="62"/>
    </row>
    <row r="404" ht="16.5" customHeight="1">
      <c r="A404" s="62"/>
      <c r="B404" s="95" t="s">
        <v>2029</v>
      </c>
      <c r="C404" s="79"/>
      <c r="D404" s="73"/>
      <c r="E404" s="62"/>
      <c r="F404" s="93"/>
      <c r="G404" s="94"/>
      <c r="H404" s="62"/>
      <c r="I404" s="62"/>
      <c r="J404" s="62"/>
      <c r="K404" s="62"/>
      <c r="L404" s="62"/>
    </row>
    <row r="405" ht="16.5" customHeight="1">
      <c r="A405" s="62"/>
      <c r="B405" s="95" t="s">
        <v>2029</v>
      </c>
      <c r="C405" s="79"/>
      <c r="D405" s="73"/>
      <c r="E405" s="62"/>
      <c r="F405" s="93"/>
      <c r="G405" s="94"/>
      <c r="H405" s="62"/>
      <c r="I405" s="62"/>
      <c r="J405" s="62"/>
      <c r="K405" s="62"/>
      <c r="L405" s="62"/>
    </row>
    <row r="406" ht="16.5" customHeight="1">
      <c r="A406" s="62"/>
      <c r="B406" s="95" t="s">
        <v>2029</v>
      </c>
      <c r="C406" s="79"/>
      <c r="D406" s="73"/>
      <c r="E406" s="62"/>
      <c r="F406" s="93"/>
      <c r="G406" s="94"/>
      <c r="H406" s="62"/>
      <c r="I406" s="62"/>
      <c r="J406" s="62"/>
      <c r="K406" s="62"/>
      <c r="L406" s="62"/>
    </row>
    <row r="407" ht="16.5" customHeight="1">
      <c r="A407" s="62"/>
      <c r="B407" s="95" t="s">
        <v>2029</v>
      </c>
      <c r="C407" s="79"/>
      <c r="D407" s="73"/>
      <c r="E407" s="62"/>
      <c r="F407" s="93"/>
      <c r="G407" s="94"/>
      <c r="H407" s="62"/>
      <c r="I407" s="62"/>
      <c r="J407" s="62"/>
      <c r="K407" s="62"/>
      <c r="L407" s="62"/>
    </row>
    <row r="408" ht="16.5" customHeight="1">
      <c r="A408" s="62"/>
      <c r="B408" s="95" t="s">
        <v>2029</v>
      </c>
      <c r="C408" s="79"/>
      <c r="D408" s="73"/>
      <c r="E408" s="62"/>
      <c r="F408" s="93"/>
      <c r="G408" s="94"/>
      <c r="H408" s="62"/>
      <c r="I408" s="62"/>
      <c r="J408" s="62"/>
      <c r="K408" s="62"/>
      <c r="L408" s="62"/>
    </row>
    <row r="409" ht="16.5" customHeight="1">
      <c r="A409" s="62"/>
      <c r="B409" s="95" t="s">
        <v>2029</v>
      </c>
      <c r="C409" s="79"/>
      <c r="D409" s="73"/>
      <c r="E409" s="62"/>
      <c r="F409" s="93"/>
      <c r="G409" s="94"/>
      <c r="H409" s="62"/>
      <c r="I409" s="62"/>
      <c r="J409" s="62"/>
      <c r="K409" s="62"/>
      <c r="L409" s="62"/>
    </row>
    <row r="410" ht="16.5" customHeight="1">
      <c r="A410" s="62"/>
      <c r="B410" s="95" t="s">
        <v>2029</v>
      </c>
      <c r="C410" s="79"/>
      <c r="D410" s="73"/>
      <c r="E410" s="62"/>
      <c r="F410" s="93"/>
      <c r="G410" s="94"/>
      <c r="H410" s="62"/>
      <c r="I410" s="62"/>
      <c r="J410" s="62"/>
      <c r="K410" s="62"/>
      <c r="L410" s="62"/>
    </row>
    <row r="411" ht="16.5" customHeight="1">
      <c r="A411" s="62"/>
      <c r="B411" s="95" t="s">
        <v>2029</v>
      </c>
      <c r="C411" s="79"/>
      <c r="D411" s="73"/>
      <c r="E411" s="62"/>
      <c r="F411" s="93"/>
      <c r="G411" s="94"/>
      <c r="H411" s="62"/>
      <c r="I411" s="62"/>
      <c r="J411" s="62"/>
      <c r="K411" s="62"/>
      <c r="L411" s="62"/>
    </row>
    <row r="412" ht="16.5" customHeight="1">
      <c r="A412" s="62"/>
      <c r="B412" s="95" t="s">
        <v>2029</v>
      </c>
      <c r="C412" s="79"/>
      <c r="D412" s="73"/>
      <c r="E412" s="62"/>
      <c r="F412" s="93"/>
      <c r="G412" s="94"/>
      <c r="H412" s="62"/>
      <c r="I412" s="62"/>
      <c r="J412" s="62"/>
      <c r="K412" s="62"/>
      <c r="L412" s="62"/>
    </row>
    <row r="413" ht="16.5" customHeight="1">
      <c r="A413" s="62"/>
      <c r="B413" s="95" t="s">
        <v>2029</v>
      </c>
      <c r="C413" s="79"/>
      <c r="D413" s="73"/>
      <c r="E413" s="62"/>
      <c r="F413" s="93"/>
      <c r="G413" s="94"/>
      <c r="H413" s="62"/>
      <c r="I413" s="62"/>
      <c r="J413" s="62"/>
      <c r="K413" s="62"/>
      <c r="L413" s="62"/>
    </row>
    <row r="414" ht="16.5" customHeight="1">
      <c r="A414" s="62"/>
      <c r="B414" s="95" t="s">
        <v>2029</v>
      </c>
      <c r="C414" s="79"/>
      <c r="D414" s="73"/>
      <c r="E414" s="62"/>
      <c r="F414" s="93"/>
      <c r="G414" s="94"/>
      <c r="H414" s="62"/>
      <c r="I414" s="62"/>
      <c r="J414" s="62"/>
      <c r="K414" s="62"/>
      <c r="L414" s="62"/>
    </row>
    <row r="415" ht="16.5" customHeight="1">
      <c r="A415" s="62"/>
      <c r="B415" s="95" t="s">
        <v>2029</v>
      </c>
      <c r="C415" s="79"/>
      <c r="D415" s="73"/>
      <c r="E415" s="62"/>
      <c r="F415" s="93"/>
      <c r="G415" s="94"/>
      <c r="H415" s="62"/>
      <c r="I415" s="62"/>
      <c r="J415" s="62"/>
      <c r="K415" s="62"/>
      <c r="L415" s="62"/>
    </row>
    <row r="416" ht="16.5" customHeight="1">
      <c r="A416" s="62"/>
      <c r="B416" s="95" t="s">
        <v>2029</v>
      </c>
      <c r="C416" s="79"/>
      <c r="D416" s="73"/>
      <c r="E416" s="62"/>
      <c r="F416" s="93"/>
      <c r="G416" s="94"/>
      <c r="H416" s="62"/>
      <c r="I416" s="62"/>
      <c r="J416" s="62"/>
      <c r="K416" s="62"/>
      <c r="L416" s="62"/>
    </row>
    <row r="417" ht="16.5" customHeight="1">
      <c r="A417" s="62"/>
      <c r="B417" s="95" t="s">
        <v>2029</v>
      </c>
      <c r="C417" s="79"/>
      <c r="D417" s="73"/>
      <c r="E417" s="62"/>
      <c r="F417" s="93"/>
      <c r="G417" s="94"/>
      <c r="H417" s="62"/>
      <c r="I417" s="62"/>
      <c r="J417" s="62"/>
      <c r="K417" s="62"/>
      <c r="L417" s="62"/>
    </row>
    <row r="418" ht="16.5" customHeight="1">
      <c r="A418" s="62"/>
      <c r="B418" s="95" t="s">
        <v>2029</v>
      </c>
      <c r="C418" s="79"/>
      <c r="D418" s="73"/>
      <c r="E418" s="62"/>
      <c r="F418" s="93"/>
      <c r="G418" s="94"/>
      <c r="H418" s="62"/>
      <c r="I418" s="62"/>
      <c r="J418" s="62"/>
      <c r="K418" s="62"/>
      <c r="L418" s="62"/>
    </row>
    <row r="419" ht="16.5" customHeight="1">
      <c r="A419" s="62"/>
      <c r="B419" s="95" t="s">
        <v>2029</v>
      </c>
      <c r="C419" s="79"/>
      <c r="D419" s="73"/>
      <c r="E419" s="62"/>
      <c r="F419" s="93"/>
      <c r="G419" s="94"/>
      <c r="H419" s="62"/>
      <c r="I419" s="62"/>
      <c r="J419" s="62"/>
      <c r="K419" s="62"/>
      <c r="L419" s="62"/>
    </row>
    <row r="420" ht="16.5" customHeight="1">
      <c r="A420" s="62"/>
      <c r="B420" s="95" t="s">
        <v>2029</v>
      </c>
      <c r="C420" s="79"/>
      <c r="D420" s="73"/>
      <c r="E420" s="62"/>
      <c r="F420" s="93"/>
      <c r="G420" s="94"/>
      <c r="H420" s="62"/>
      <c r="I420" s="62"/>
      <c r="J420" s="62"/>
      <c r="K420" s="62"/>
      <c r="L420" s="62"/>
    </row>
    <row r="421" ht="16.5" customHeight="1">
      <c r="A421" s="62"/>
      <c r="B421" s="95" t="s">
        <v>2029</v>
      </c>
      <c r="C421" s="79"/>
      <c r="D421" s="73"/>
      <c r="E421" s="62"/>
      <c r="F421" s="93"/>
      <c r="G421" s="94"/>
      <c r="H421" s="62"/>
      <c r="I421" s="62"/>
      <c r="J421" s="62"/>
      <c r="K421" s="62"/>
      <c r="L421" s="62"/>
    </row>
    <row r="422" ht="16.5" customHeight="1">
      <c r="A422" s="62"/>
      <c r="B422" s="95" t="s">
        <v>2029</v>
      </c>
      <c r="C422" s="79"/>
      <c r="D422" s="73"/>
      <c r="E422" s="62"/>
      <c r="F422" s="93"/>
      <c r="G422" s="94"/>
      <c r="H422" s="62"/>
      <c r="I422" s="62"/>
      <c r="J422" s="62"/>
      <c r="K422" s="62"/>
      <c r="L422" s="62"/>
    </row>
    <row r="423" ht="16.5" customHeight="1">
      <c r="A423" s="62"/>
      <c r="B423" s="95" t="s">
        <v>2029</v>
      </c>
      <c r="C423" s="79"/>
      <c r="D423" s="73"/>
      <c r="E423" s="62"/>
      <c r="F423" s="93"/>
      <c r="G423" s="94"/>
      <c r="H423" s="62"/>
      <c r="I423" s="62"/>
      <c r="J423" s="62"/>
      <c r="K423" s="62"/>
      <c r="L423" s="62"/>
    </row>
    <row r="424" ht="16.5" customHeight="1">
      <c r="A424" s="62"/>
      <c r="B424" s="95" t="s">
        <v>2029</v>
      </c>
      <c r="C424" s="79"/>
      <c r="D424" s="73"/>
      <c r="E424" s="62"/>
      <c r="F424" s="93"/>
      <c r="G424" s="94"/>
      <c r="H424" s="62"/>
      <c r="I424" s="62"/>
      <c r="J424" s="62"/>
      <c r="K424" s="62"/>
      <c r="L424" s="62"/>
    </row>
    <row r="425" ht="16.5" customHeight="1">
      <c r="A425" s="62"/>
      <c r="B425" s="95" t="s">
        <v>2029</v>
      </c>
      <c r="C425" s="79"/>
      <c r="D425" s="73"/>
      <c r="E425" s="62"/>
      <c r="F425" s="93"/>
      <c r="G425" s="94"/>
      <c r="H425" s="62"/>
      <c r="I425" s="62"/>
      <c r="J425" s="62"/>
      <c r="K425" s="62"/>
      <c r="L425" s="62"/>
    </row>
    <row r="426" ht="16.5" customHeight="1">
      <c r="A426" s="62"/>
      <c r="B426" s="95" t="s">
        <v>2029</v>
      </c>
      <c r="C426" s="79"/>
      <c r="D426" s="73"/>
      <c r="E426" s="62"/>
      <c r="F426" s="93"/>
      <c r="G426" s="94"/>
      <c r="H426" s="62"/>
      <c r="I426" s="62"/>
      <c r="J426" s="62"/>
      <c r="K426" s="62"/>
      <c r="L426" s="62"/>
    </row>
    <row r="427" ht="16.5" customHeight="1">
      <c r="A427" s="62"/>
      <c r="B427" s="95" t="s">
        <v>2029</v>
      </c>
      <c r="C427" s="79"/>
      <c r="D427" s="73"/>
      <c r="E427" s="62"/>
      <c r="F427" s="93"/>
      <c r="G427" s="94"/>
      <c r="H427" s="62"/>
      <c r="I427" s="62"/>
      <c r="J427" s="62"/>
      <c r="K427" s="62"/>
      <c r="L427" s="62"/>
    </row>
    <row r="428" ht="16.5" customHeight="1">
      <c r="A428" s="62"/>
      <c r="B428" s="95" t="s">
        <v>2029</v>
      </c>
      <c r="C428" s="79"/>
      <c r="D428" s="73"/>
      <c r="E428" s="62"/>
      <c r="F428" s="93"/>
      <c r="G428" s="94"/>
      <c r="H428" s="62"/>
      <c r="I428" s="62"/>
      <c r="J428" s="62"/>
      <c r="K428" s="62"/>
      <c r="L428" s="62"/>
    </row>
    <row r="429" ht="16.5" customHeight="1">
      <c r="A429" s="62"/>
      <c r="B429" s="95" t="s">
        <v>2029</v>
      </c>
      <c r="C429" s="79"/>
      <c r="D429" s="73"/>
      <c r="E429" s="62"/>
      <c r="F429" s="93"/>
      <c r="G429" s="94"/>
      <c r="H429" s="62"/>
      <c r="I429" s="62"/>
      <c r="J429" s="62"/>
      <c r="K429" s="62"/>
      <c r="L429" s="62"/>
    </row>
    <row r="430" ht="16.5" customHeight="1">
      <c r="A430" s="62"/>
      <c r="B430" s="95" t="s">
        <v>2029</v>
      </c>
      <c r="C430" s="79"/>
      <c r="D430" s="73"/>
      <c r="E430" s="62"/>
      <c r="F430" s="93"/>
      <c r="G430" s="94"/>
      <c r="H430" s="62"/>
      <c r="I430" s="62"/>
      <c r="J430" s="62"/>
      <c r="K430" s="62"/>
      <c r="L430" s="62"/>
    </row>
    <row r="431" ht="16.5" customHeight="1">
      <c r="A431" s="62"/>
      <c r="B431" s="95" t="s">
        <v>2029</v>
      </c>
      <c r="C431" s="79"/>
      <c r="D431" s="73"/>
      <c r="E431" s="62"/>
      <c r="F431" s="93"/>
      <c r="G431" s="94"/>
      <c r="H431" s="62"/>
      <c r="I431" s="62"/>
      <c r="J431" s="62"/>
      <c r="K431" s="62"/>
      <c r="L431" s="62"/>
    </row>
    <row r="432" ht="16.5" customHeight="1">
      <c r="A432" s="62"/>
      <c r="B432" s="95" t="s">
        <v>2029</v>
      </c>
      <c r="C432" s="79"/>
      <c r="D432" s="73"/>
      <c r="E432" s="62"/>
      <c r="F432" s="93"/>
      <c r="G432" s="94"/>
      <c r="H432" s="62"/>
      <c r="I432" s="62"/>
      <c r="J432" s="62"/>
      <c r="K432" s="62"/>
      <c r="L432" s="62"/>
    </row>
    <row r="433" ht="16.5" customHeight="1">
      <c r="A433" s="62"/>
      <c r="B433" s="95" t="s">
        <v>2029</v>
      </c>
      <c r="C433" s="79"/>
      <c r="D433" s="73"/>
      <c r="E433" s="62"/>
      <c r="F433" s="93"/>
      <c r="G433" s="94"/>
      <c r="H433" s="62"/>
      <c r="I433" s="62"/>
      <c r="J433" s="62"/>
      <c r="K433" s="62"/>
      <c r="L433" s="62"/>
    </row>
    <row r="434" ht="16.5" customHeight="1">
      <c r="A434" s="62"/>
      <c r="B434" s="95" t="s">
        <v>2029</v>
      </c>
      <c r="C434" s="79"/>
      <c r="D434" s="73"/>
      <c r="E434" s="62"/>
      <c r="F434" s="93"/>
      <c r="G434" s="94"/>
      <c r="H434" s="62"/>
      <c r="I434" s="62"/>
      <c r="J434" s="62"/>
      <c r="K434" s="62"/>
      <c r="L434" s="62"/>
    </row>
    <row r="435" ht="16.5" customHeight="1">
      <c r="A435" s="62"/>
      <c r="B435" s="95" t="s">
        <v>2029</v>
      </c>
      <c r="C435" s="79"/>
      <c r="D435" s="73"/>
      <c r="E435" s="62"/>
      <c r="F435" s="93"/>
      <c r="G435" s="94"/>
      <c r="H435" s="62"/>
      <c r="I435" s="62"/>
      <c r="J435" s="62"/>
      <c r="K435" s="62"/>
      <c r="L435" s="62"/>
    </row>
    <row r="436" ht="16.5" customHeight="1">
      <c r="A436" s="62"/>
      <c r="B436" s="95" t="s">
        <v>2029</v>
      </c>
      <c r="C436" s="79"/>
      <c r="D436" s="73"/>
      <c r="E436" s="62"/>
      <c r="F436" s="93"/>
      <c r="G436" s="94"/>
      <c r="H436" s="62"/>
      <c r="I436" s="62"/>
      <c r="J436" s="62"/>
      <c r="K436" s="62"/>
      <c r="L436" s="62"/>
    </row>
    <row r="437" ht="16.5" customHeight="1">
      <c r="A437" s="62"/>
      <c r="B437" s="95" t="s">
        <v>2029</v>
      </c>
      <c r="C437" s="79"/>
      <c r="D437" s="73"/>
      <c r="E437" s="62"/>
      <c r="F437" s="93"/>
      <c r="G437" s="94"/>
      <c r="H437" s="62"/>
      <c r="I437" s="62"/>
      <c r="J437" s="62"/>
      <c r="K437" s="62"/>
      <c r="L437" s="62"/>
    </row>
    <row r="438" ht="16.5" customHeight="1">
      <c r="A438" s="62"/>
      <c r="B438" s="95" t="s">
        <v>2029</v>
      </c>
      <c r="C438" s="79"/>
      <c r="D438" s="73"/>
      <c r="E438" s="62"/>
      <c r="F438" s="93"/>
      <c r="G438" s="94"/>
      <c r="H438" s="62"/>
      <c r="I438" s="62"/>
      <c r="J438" s="62"/>
      <c r="K438" s="62"/>
      <c r="L438" s="62"/>
    </row>
    <row r="439" ht="16.5" customHeight="1">
      <c r="A439" s="62"/>
      <c r="B439" s="95" t="s">
        <v>2029</v>
      </c>
      <c r="C439" s="79"/>
      <c r="D439" s="73"/>
      <c r="E439" s="62"/>
      <c r="F439" s="93"/>
      <c r="G439" s="94"/>
      <c r="H439" s="62"/>
      <c r="I439" s="62"/>
      <c r="J439" s="62"/>
      <c r="K439" s="62"/>
      <c r="L439" s="62"/>
    </row>
    <row r="440" ht="16.5" customHeight="1">
      <c r="A440" s="62"/>
      <c r="B440" s="95" t="s">
        <v>2029</v>
      </c>
      <c r="C440" s="79"/>
      <c r="D440" s="73"/>
      <c r="E440" s="62"/>
      <c r="F440" s="93"/>
      <c r="G440" s="94"/>
      <c r="H440" s="62"/>
      <c r="I440" s="62"/>
      <c r="J440" s="62"/>
      <c r="K440" s="62"/>
      <c r="L440" s="62"/>
    </row>
    <row r="441" ht="16.5" customHeight="1">
      <c r="A441" s="62"/>
      <c r="B441" s="95" t="s">
        <v>2029</v>
      </c>
      <c r="C441" s="79"/>
      <c r="D441" s="73"/>
      <c r="E441" s="62"/>
      <c r="F441" s="93"/>
      <c r="G441" s="94"/>
      <c r="H441" s="62"/>
      <c r="I441" s="62"/>
      <c r="J441" s="62"/>
      <c r="K441" s="62"/>
      <c r="L441" s="62"/>
    </row>
    <row r="442" ht="16.5" customHeight="1">
      <c r="A442" s="62"/>
      <c r="B442" s="95" t="s">
        <v>2029</v>
      </c>
      <c r="C442" s="79"/>
      <c r="D442" s="73"/>
      <c r="E442" s="62"/>
      <c r="F442" s="93"/>
      <c r="G442" s="94"/>
      <c r="H442" s="62"/>
      <c r="I442" s="62"/>
      <c r="J442" s="62"/>
      <c r="K442" s="62"/>
      <c r="L442" s="62"/>
    </row>
    <row r="443" ht="16.5" customHeight="1">
      <c r="A443" s="62"/>
      <c r="B443" s="95" t="s">
        <v>2029</v>
      </c>
      <c r="C443" s="79"/>
      <c r="D443" s="73"/>
      <c r="E443" s="62"/>
      <c r="F443" s="93"/>
      <c r="G443" s="94"/>
      <c r="H443" s="62"/>
      <c r="I443" s="62"/>
      <c r="J443" s="62"/>
      <c r="K443" s="62"/>
      <c r="L443" s="62"/>
    </row>
    <row r="444" ht="16.5" customHeight="1">
      <c r="A444" s="62"/>
      <c r="B444" s="95" t="s">
        <v>2029</v>
      </c>
      <c r="C444" s="79"/>
      <c r="D444" s="73"/>
      <c r="E444" s="62"/>
      <c r="F444" s="93"/>
      <c r="G444" s="94"/>
      <c r="H444" s="62"/>
      <c r="I444" s="62"/>
      <c r="J444" s="62"/>
      <c r="K444" s="62"/>
      <c r="L444" s="62"/>
    </row>
    <row r="445" ht="16.5" customHeight="1">
      <c r="A445" s="62"/>
      <c r="B445" s="95" t="s">
        <v>2029</v>
      </c>
      <c r="C445" s="79"/>
      <c r="D445" s="73"/>
      <c r="E445" s="62"/>
      <c r="F445" s="93"/>
      <c r="G445" s="94"/>
      <c r="H445" s="62"/>
      <c r="I445" s="62"/>
      <c r="J445" s="62"/>
      <c r="K445" s="62"/>
      <c r="L445" s="62"/>
    </row>
    <row r="446" ht="16.5" customHeight="1">
      <c r="A446" s="62"/>
      <c r="B446" s="95" t="s">
        <v>2029</v>
      </c>
      <c r="C446" s="79"/>
      <c r="D446" s="73"/>
      <c r="E446" s="62"/>
      <c r="F446" s="93"/>
      <c r="G446" s="94"/>
      <c r="H446" s="62"/>
      <c r="I446" s="62"/>
      <c r="J446" s="62"/>
      <c r="K446" s="62"/>
      <c r="L446" s="62"/>
    </row>
    <row r="447" ht="16.5" customHeight="1">
      <c r="A447" s="62"/>
      <c r="B447" s="95" t="s">
        <v>2029</v>
      </c>
      <c r="C447" s="79"/>
      <c r="D447" s="73"/>
      <c r="E447" s="62"/>
      <c r="F447" s="93"/>
      <c r="G447" s="94"/>
      <c r="H447" s="62"/>
      <c r="I447" s="62"/>
      <c r="J447" s="62"/>
      <c r="K447" s="62"/>
      <c r="L447" s="62"/>
    </row>
    <row r="448" ht="16.5" customHeight="1">
      <c r="A448" s="62"/>
      <c r="B448" s="95" t="s">
        <v>2029</v>
      </c>
      <c r="C448" s="79"/>
      <c r="D448" s="73"/>
      <c r="E448" s="62"/>
      <c r="F448" s="93"/>
      <c r="G448" s="94"/>
      <c r="H448" s="62"/>
      <c r="I448" s="62"/>
      <c r="J448" s="62"/>
      <c r="K448" s="62"/>
      <c r="L448" s="62"/>
    </row>
    <row r="449" ht="16.5" customHeight="1">
      <c r="A449" s="62"/>
      <c r="B449" s="95" t="s">
        <v>2029</v>
      </c>
      <c r="C449" s="79"/>
      <c r="D449" s="73"/>
      <c r="E449" s="62"/>
      <c r="F449" s="93"/>
      <c r="G449" s="94"/>
      <c r="H449" s="62"/>
      <c r="I449" s="62"/>
      <c r="J449" s="62"/>
      <c r="K449" s="62"/>
      <c r="L449" s="62"/>
    </row>
    <row r="450" ht="16.5" customHeight="1">
      <c r="A450" s="62"/>
      <c r="B450" s="95" t="s">
        <v>2029</v>
      </c>
      <c r="C450" s="79"/>
      <c r="D450" s="73"/>
      <c r="E450" s="62"/>
      <c r="F450" s="93"/>
      <c r="G450" s="94"/>
      <c r="H450" s="62"/>
      <c r="I450" s="62"/>
      <c r="J450" s="62"/>
      <c r="K450" s="62"/>
      <c r="L450" s="62"/>
    </row>
    <row r="451" ht="16.5" customHeight="1">
      <c r="A451" s="62"/>
      <c r="B451" s="95" t="s">
        <v>2029</v>
      </c>
      <c r="C451" s="79"/>
      <c r="D451" s="73"/>
      <c r="E451" s="62"/>
      <c r="F451" s="93"/>
      <c r="G451" s="94"/>
      <c r="H451" s="62"/>
      <c r="I451" s="62"/>
      <c r="J451" s="62"/>
      <c r="K451" s="62"/>
      <c r="L451" s="62"/>
    </row>
    <row r="452" ht="16.5" customHeight="1">
      <c r="A452" s="62"/>
      <c r="B452" s="95" t="s">
        <v>2029</v>
      </c>
      <c r="C452" s="79"/>
      <c r="D452" s="73"/>
      <c r="E452" s="62"/>
      <c r="F452" s="93"/>
      <c r="G452" s="94"/>
      <c r="H452" s="62"/>
      <c r="I452" s="62"/>
      <c r="J452" s="62"/>
      <c r="K452" s="62"/>
      <c r="L452" s="62"/>
    </row>
    <row r="453" ht="16.5" customHeight="1">
      <c r="A453" s="62"/>
      <c r="B453" s="95" t="s">
        <v>2029</v>
      </c>
      <c r="C453" s="79"/>
      <c r="D453" s="73"/>
      <c r="E453" s="62"/>
      <c r="F453" s="93"/>
      <c r="G453" s="94"/>
      <c r="H453" s="62"/>
      <c r="I453" s="62"/>
      <c r="J453" s="62"/>
      <c r="K453" s="62"/>
      <c r="L453" s="62"/>
    </row>
    <row r="454" ht="16.5" customHeight="1">
      <c r="A454" s="62"/>
      <c r="B454" s="95" t="s">
        <v>2029</v>
      </c>
      <c r="C454" s="79"/>
      <c r="D454" s="73"/>
      <c r="E454" s="62"/>
      <c r="F454" s="93"/>
      <c r="G454" s="94"/>
      <c r="H454" s="62"/>
      <c r="I454" s="62"/>
      <c r="J454" s="62"/>
      <c r="K454" s="62"/>
      <c r="L454" s="62"/>
    </row>
    <row r="455" ht="16.5" customHeight="1">
      <c r="A455" s="62"/>
      <c r="B455" s="95" t="s">
        <v>2029</v>
      </c>
      <c r="C455" s="79"/>
      <c r="D455" s="73"/>
      <c r="E455" s="62"/>
      <c r="F455" s="93"/>
      <c r="G455" s="94"/>
      <c r="H455" s="62"/>
      <c r="I455" s="62"/>
      <c r="J455" s="62"/>
      <c r="K455" s="62"/>
      <c r="L455" s="62"/>
    </row>
    <row r="456" ht="16.5" customHeight="1">
      <c r="A456" s="62"/>
      <c r="B456" s="95" t="s">
        <v>2029</v>
      </c>
      <c r="C456" s="79"/>
      <c r="D456" s="73"/>
      <c r="E456" s="62"/>
      <c r="F456" s="93"/>
      <c r="G456" s="94"/>
      <c r="H456" s="62"/>
      <c r="I456" s="62"/>
      <c r="J456" s="62"/>
      <c r="K456" s="62"/>
      <c r="L456" s="62"/>
    </row>
    <row r="457" ht="16.5" customHeight="1">
      <c r="A457" s="62"/>
      <c r="B457" s="95" t="s">
        <v>2029</v>
      </c>
      <c r="C457" s="79"/>
      <c r="D457" s="73"/>
      <c r="E457" s="62"/>
      <c r="F457" s="93"/>
      <c r="G457" s="94"/>
      <c r="H457" s="62"/>
      <c r="I457" s="62"/>
      <c r="J457" s="62"/>
      <c r="K457" s="62"/>
      <c r="L457" s="62"/>
    </row>
    <row r="458" ht="16.5" customHeight="1">
      <c r="A458" s="62"/>
      <c r="B458" s="95" t="s">
        <v>2029</v>
      </c>
      <c r="C458" s="79"/>
      <c r="D458" s="73"/>
      <c r="E458" s="62"/>
      <c r="F458" s="93"/>
      <c r="G458" s="94"/>
      <c r="H458" s="62"/>
      <c r="I458" s="62"/>
      <c r="J458" s="62"/>
      <c r="K458" s="62"/>
      <c r="L458" s="62"/>
    </row>
    <row r="459" ht="16.5" customHeight="1">
      <c r="A459" s="62"/>
      <c r="B459" s="95" t="s">
        <v>2029</v>
      </c>
      <c r="C459" s="79"/>
      <c r="D459" s="73"/>
      <c r="E459" s="62"/>
      <c r="F459" s="93"/>
      <c r="G459" s="94"/>
      <c r="H459" s="62"/>
      <c r="I459" s="62"/>
      <c r="J459" s="62"/>
      <c r="K459" s="62"/>
      <c r="L459" s="62"/>
    </row>
    <row r="460" ht="16.5" customHeight="1">
      <c r="A460" s="62"/>
      <c r="B460" s="95" t="s">
        <v>2029</v>
      </c>
      <c r="C460" s="79"/>
      <c r="D460" s="73"/>
      <c r="E460" s="62"/>
      <c r="F460" s="93"/>
      <c r="G460" s="94"/>
      <c r="H460" s="62"/>
      <c r="I460" s="62"/>
      <c r="J460" s="62"/>
      <c r="K460" s="62"/>
      <c r="L460" s="62"/>
    </row>
    <row r="461" ht="16.5" customHeight="1">
      <c r="A461" s="62"/>
      <c r="B461" s="95" t="s">
        <v>2029</v>
      </c>
      <c r="C461" s="79"/>
      <c r="D461" s="73"/>
      <c r="E461" s="62"/>
      <c r="F461" s="93"/>
      <c r="G461" s="94"/>
      <c r="H461" s="62"/>
      <c r="I461" s="62"/>
      <c r="J461" s="62"/>
      <c r="K461" s="62"/>
      <c r="L461" s="62"/>
    </row>
    <row r="462" ht="16.5" customHeight="1">
      <c r="A462" s="62"/>
      <c r="B462" s="95" t="s">
        <v>2029</v>
      </c>
      <c r="C462" s="79"/>
      <c r="D462" s="73"/>
      <c r="E462" s="62"/>
      <c r="F462" s="93"/>
      <c r="G462" s="94"/>
      <c r="H462" s="62"/>
      <c r="I462" s="62"/>
      <c r="J462" s="62"/>
      <c r="K462" s="62"/>
      <c r="L462" s="62"/>
    </row>
    <row r="463" ht="16.5" customHeight="1">
      <c r="A463" s="62"/>
      <c r="B463" s="95" t="s">
        <v>2029</v>
      </c>
      <c r="C463" s="79"/>
      <c r="D463" s="73"/>
      <c r="E463" s="62"/>
      <c r="F463" s="93"/>
      <c r="G463" s="94"/>
      <c r="H463" s="62"/>
      <c r="I463" s="62"/>
      <c r="J463" s="62"/>
      <c r="K463" s="62"/>
      <c r="L463" s="62"/>
    </row>
    <row r="464" ht="16.5" customHeight="1">
      <c r="A464" s="62"/>
      <c r="B464" s="95" t="s">
        <v>2029</v>
      </c>
      <c r="C464" s="79"/>
      <c r="D464" s="73"/>
      <c r="E464" s="62"/>
      <c r="F464" s="93"/>
      <c r="G464" s="94"/>
      <c r="H464" s="62"/>
      <c r="I464" s="62"/>
      <c r="J464" s="62"/>
      <c r="K464" s="62"/>
      <c r="L464" s="62"/>
    </row>
    <row r="465" ht="16.5" customHeight="1">
      <c r="A465" s="62"/>
      <c r="B465" s="95" t="s">
        <v>2029</v>
      </c>
      <c r="C465" s="79"/>
      <c r="D465" s="73"/>
      <c r="E465" s="62"/>
      <c r="F465" s="93"/>
      <c r="G465" s="94"/>
      <c r="H465" s="62"/>
      <c r="I465" s="62"/>
      <c r="J465" s="62"/>
      <c r="K465" s="62"/>
      <c r="L465" s="62"/>
    </row>
    <row r="466" ht="16.5" customHeight="1">
      <c r="A466" s="62"/>
      <c r="B466" s="95" t="s">
        <v>2029</v>
      </c>
      <c r="C466" s="79"/>
      <c r="D466" s="73"/>
      <c r="E466" s="62"/>
      <c r="F466" s="93"/>
      <c r="G466" s="94"/>
      <c r="H466" s="62"/>
      <c r="I466" s="62"/>
      <c r="J466" s="62"/>
      <c r="K466" s="62"/>
      <c r="L466" s="62"/>
    </row>
    <row r="467" ht="16.5" customHeight="1">
      <c r="A467" s="62"/>
      <c r="B467" s="95" t="s">
        <v>2029</v>
      </c>
      <c r="C467" s="79"/>
      <c r="D467" s="73"/>
      <c r="E467" s="62"/>
      <c r="F467" s="93"/>
      <c r="G467" s="94"/>
      <c r="H467" s="62"/>
      <c r="I467" s="62"/>
      <c r="J467" s="62"/>
      <c r="K467" s="62"/>
      <c r="L467" s="62"/>
    </row>
    <row r="468" ht="16.5" customHeight="1">
      <c r="A468" s="62"/>
      <c r="B468" s="95" t="s">
        <v>2029</v>
      </c>
      <c r="C468" s="79"/>
      <c r="D468" s="73"/>
      <c r="E468" s="62"/>
      <c r="F468" s="93"/>
      <c r="G468" s="94"/>
      <c r="H468" s="62"/>
      <c r="I468" s="62"/>
      <c r="J468" s="62"/>
      <c r="K468" s="62"/>
      <c r="L468" s="62"/>
    </row>
    <row r="469" ht="16.5" customHeight="1">
      <c r="A469" s="62"/>
      <c r="B469" s="95" t="s">
        <v>2029</v>
      </c>
      <c r="C469" s="79"/>
      <c r="D469" s="73"/>
      <c r="E469" s="62"/>
      <c r="F469" s="93"/>
      <c r="G469" s="94"/>
      <c r="H469" s="62"/>
      <c r="I469" s="62"/>
      <c r="J469" s="62"/>
      <c r="K469" s="62"/>
      <c r="L469" s="62"/>
    </row>
    <row r="470" ht="16.5" customHeight="1">
      <c r="A470" s="62"/>
      <c r="B470" s="95" t="s">
        <v>2029</v>
      </c>
      <c r="C470" s="79"/>
      <c r="D470" s="73"/>
      <c r="E470" s="62"/>
      <c r="F470" s="93"/>
      <c r="G470" s="94"/>
      <c r="H470" s="62"/>
      <c r="I470" s="62"/>
      <c r="J470" s="62"/>
      <c r="K470" s="62"/>
      <c r="L470" s="62"/>
    </row>
    <row r="471" ht="16.5" customHeight="1">
      <c r="A471" s="62"/>
      <c r="B471" s="95" t="s">
        <v>2029</v>
      </c>
      <c r="C471" s="79"/>
      <c r="D471" s="73"/>
      <c r="E471" s="62"/>
      <c r="F471" s="93"/>
      <c r="G471" s="94"/>
      <c r="H471" s="62"/>
      <c r="I471" s="62"/>
      <c r="J471" s="62"/>
      <c r="K471" s="62"/>
      <c r="L471" s="62"/>
    </row>
    <row r="472" ht="16.5" customHeight="1">
      <c r="A472" s="62"/>
      <c r="B472" s="95" t="s">
        <v>2029</v>
      </c>
      <c r="C472" s="79"/>
      <c r="D472" s="73"/>
      <c r="E472" s="62"/>
      <c r="F472" s="93"/>
      <c r="G472" s="94"/>
      <c r="H472" s="62"/>
      <c r="I472" s="62"/>
      <c r="J472" s="62"/>
      <c r="K472" s="62"/>
      <c r="L472" s="62"/>
    </row>
    <row r="473" ht="16.5" customHeight="1">
      <c r="A473" s="62"/>
      <c r="B473" s="95" t="s">
        <v>2029</v>
      </c>
      <c r="C473" s="79"/>
      <c r="D473" s="73"/>
      <c r="E473" s="62"/>
      <c r="F473" s="93"/>
      <c r="G473" s="94"/>
      <c r="H473" s="62"/>
      <c r="I473" s="62"/>
      <c r="J473" s="62"/>
      <c r="K473" s="62"/>
      <c r="L473" s="62"/>
    </row>
    <row r="474" ht="16.5" customHeight="1">
      <c r="A474" s="62"/>
      <c r="B474" s="95" t="s">
        <v>2029</v>
      </c>
      <c r="C474" s="79"/>
      <c r="D474" s="73"/>
      <c r="E474" s="62"/>
      <c r="F474" s="93"/>
      <c r="G474" s="94"/>
      <c r="H474" s="62"/>
      <c r="I474" s="62"/>
      <c r="J474" s="62"/>
      <c r="K474" s="62"/>
      <c r="L474" s="62"/>
    </row>
    <row r="475" ht="16.5" customHeight="1">
      <c r="A475" s="62"/>
      <c r="B475" s="95" t="s">
        <v>2029</v>
      </c>
      <c r="C475" s="79"/>
      <c r="D475" s="73"/>
      <c r="E475" s="62"/>
      <c r="F475" s="93"/>
      <c r="G475" s="94"/>
      <c r="H475" s="62"/>
      <c r="I475" s="62"/>
      <c r="J475" s="62"/>
      <c r="K475" s="62"/>
      <c r="L475" s="62"/>
    </row>
    <row r="476" ht="16.5" customHeight="1">
      <c r="A476" s="62"/>
      <c r="B476" s="95" t="s">
        <v>2029</v>
      </c>
      <c r="C476" s="79"/>
      <c r="D476" s="73"/>
      <c r="E476" s="62"/>
      <c r="F476" s="93"/>
      <c r="G476" s="94"/>
      <c r="H476" s="62"/>
      <c r="I476" s="62"/>
      <c r="J476" s="62"/>
      <c r="K476" s="62"/>
      <c r="L476" s="62"/>
    </row>
    <row r="477" ht="16.5" customHeight="1">
      <c r="A477" s="62"/>
      <c r="B477" s="95" t="s">
        <v>2029</v>
      </c>
      <c r="C477" s="79"/>
      <c r="D477" s="73"/>
      <c r="E477" s="62"/>
      <c r="F477" s="93"/>
      <c r="G477" s="94"/>
      <c r="H477" s="62"/>
      <c r="I477" s="62"/>
      <c r="J477" s="62"/>
      <c r="K477" s="62"/>
      <c r="L477" s="62"/>
    </row>
    <row r="478" ht="16.5" customHeight="1">
      <c r="A478" s="62"/>
      <c r="B478" s="95" t="s">
        <v>2029</v>
      </c>
      <c r="C478" s="79"/>
      <c r="D478" s="73"/>
      <c r="E478" s="62"/>
      <c r="F478" s="93"/>
      <c r="G478" s="94"/>
      <c r="H478" s="62"/>
      <c r="I478" s="62"/>
      <c r="J478" s="62"/>
      <c r="K478" s="62"/>
      <c r="L478" s="62"/>
    </row>
    <row r="479" ht="16.5" customHeight="1">
      <c r="A479" s="62"/>
      <c r="B479" s="95" t="s">
        <v>2029</v>
      </c>
      <c r="C479" s="79"/>
      <c r="D479" s="73"/>
      <c r="E479" s="62"/>
      <c r="F479" s="93"/>
      <c r="G479" s="94"/>
      <c r="H479" s="62"/>
      <c r="I479" s="62"/>
      <c r="J479" s="62"/>
      <c r="K479" s="62"/>
      <c r="L479" s="62"/>
    </row>
    <row r="480" ht="16.5" customHeight="1">
      <c r="A480" s="62"/>
      <c r="B480" s="95" t="s">
        <v>2029</v>
      </c>
      <c r="C480" s="79"/>
      <c r="D480" s="73"/>
      <c r="E480" s="62"/>
      <c r="F480" s="93"/>
      <c r="G480" s="94"/>
      <c r="H480" s="62"/>
      <c r="I480" s="62"/>
      <c r="J480" s="62"/>
      <c r="K480" s="62"/>
      <c r="L480" s="62"/>
    </row>
    <row r="481" ht="16.5" customHeight="1">
      <c r="A481" s="62"/>
      <c r="B481" s="95" t="s">
        <v>2029</v>
      </c>
      <c r="C481" s="79"/>
      <c r="D481" s="73"/>
      <c r="E481" s="62"/>
      <c r="F481" s="93"/>
      <c r="G481" s="94"/>
      <c r="H481" s="62"/>
      <c r="I481" s="62"/>
      <c r="J481" s="62"/>
      <c r="K481" s="62"/>
      <c r="L481" s="62"/>
    </row>
    <row r="482" ht="16.5" customHeight="1">
      <c r="A482" s="62"/>
      <c r="B482" s="95" t="s">
        <v>2029</v>
      </c>
      <c r="C482" s="79"/>
      <c r="D482" s="73"/>
      <c r="E482" s="62"/>
      <c r="F482" s="93"/>
      <c r="G482" s="94"/>
      <c r="H482" s="62"/>
      <c r="I482" s="62"/>
      <c r="J482" s="62"/>
      <c r="K482" s="62"/>
      <c r="L482" s="62"/>
    </row>
    <row r="483" ht="16.5" customHeight="1">
      <c r="A483" s="62"/>
      <c r="B483" s="95" t="s">
        <v>2029</v>
      </c>
      <c r="C483" s="79"/>
      <c r="D483" s="73"/>
      <c r="E483" s="62"/>
      <c r="F483" s="93"/>
      <c r="G483" s="94"/>
      <c r="H483" s="62"/>
      <c r="I483" s="62"/>
      <c r="J483" s="62"/>
      <c r="K483" s="62"/>
      <c r="L483" s="62"/>
    </row>
    <row r="484" ht="16.5" customHeight="1">
      <c r="A484" s="62"/>
      <c r="B484" s="95" t="s">
        <v>2029</v>
      </c>
      <c r="C484" s="79"/>
      <c r="D484" s="73"/>
      <c r="E484" s="62"/>
      <c r="F484" s="93"/>
      <c r="G484" s="94"/>
      <c r="H484" s="62"/>
      <c r="I484" s="62"/>
      <c r="J484" s="62"/>
      <c r="K484" s="62"/>
      <c r="L484" s="62"/>
    </row>
    <row r="485" ht="16.5" customHeight="1">
      <c r="A485" s="62"/>
      <c r="B485" s="95" t="s">
        <v>2029</v>
      </c>
      <c r="C485" s="79"/>
      <c r="D485" s="73"/>
      <c r="E485" s="62"/>
      <c r="F485" s="93"/>
      <c r="G485" s="94"/>
      <c r="H485" s="62"/>
      <c r="I485" s="62"/>
      <c r="J485" s="62"/>
      <c r="K485" s="62"/>
      <c r="L485" s="62"/>
    </row>
    <row r="486" ht="16.5" customHeight="1">
      <c r="A486" s="62"/>
      <c r="B486" s="95" t="s">
        <v>2029</v>
      </c>
      <c r="C486" s="79"/>
      <c r="D486" s="73"/>
      <c r="E486" s="62"/>
      <c r="F486" s="93"/>
      <c r="G486" s="94"/>
      <c r="H486" s="62"/>
      <c r="I486" s="62"/>
      <c r="J486" s="62"/>
      <c r="K486" s="62"/>
      <c r="L486" s="62"/>
    </row>
    <row r="487" ht="16.5" customHeight="1">
      <c r="A487" s="62"/>
      <c r="B487" s="95" t="s">
        <v>2029</v>
      </c>
      <c r="C487" s="79"/>
      <c r="D487" s="73"/>
      <c r="E487" s="62"/>
      <c r="F487" s="93"/>
      <c r="G487" s="94"/>
      <c r="H487" s="62"/>
      <c r="I487" s="62"/>
      <c r="J487" s="62"/>
      <c r="K487" s="62"/>
      <c r="L487" s="62"/>
    </row>
    <row r="488" ht="16.5" customHeight="1">
      <c r="A488" s="62"/>
      <c r="B488" s="95" t="s">
        <v>2029</v>
      </c>
      <c r="C488" s="79"/>
      <c r="D488" s="73"/>
      <c r="E488" s="62"/>
      <c r="F488" s="93"/>
      <c r="G488" s="94"/>
      <c r="H488" s="62"/>
      <c r="I488" s="62"/>
      <c r="J488" s="62"/>
      <c r="K488" s="62"/>
      <c r="L488" s="62"/>
    </row>
    <row r="489" ht="16.5" customHeight="1">
      <c r="A489" s="62"/>
      <c r="B489" s="95" t="s">
        <v>2029</v>
      </c>
      <c r="C489" s="79"/>
      <c r="D489" s="73"/>
      <c r="E489" s="62"/>
      <c r="F489" s="93"/>
      <c r="G489" s="94"/>
      <c r="H489" s="62"/>
      <c r="I489" s="62"/>
      <c r="J489" s="62"/>
      <c r="K489" s="62"/>
      <c r="L489" s="62"/>
    </row>
    <row r="490" ht="16.5" customHeight="1">
      <c r="A490" s="62"/>
      <c r="B490" s="95" t="s">
        <v>2029</v>
      </c>
      <c r="C490" s="79"/>
      <c r="D490" s="73"/>
      <c r="E490" s="62"/>
      <c r="F490" s="93"/>
      <c r="G490" s="94"/>
      <c r="H490" s="62"/>
      <c r="I490" s="62"/>
      <c r="J490" s="62"/>
      <c r="K490" s="62"/>
      <c r="L490" s="62"/>
    </row>
    <row r="491" ht="16.5" customHeight="1">
      <c r="A491" s="62"/>
      <c r="B491" s="95" t="s">
        <v>2029</v>
      </c>
      <c r="C491" s="79"/>
      <c r="D491" s="73"/>
      <c r="E491" s="62"/>
      <c r="F491" s="93"/>
      <c r="G491" s="94"/>
      <c r="H491" s="62"/>
      <c r="I491" s="62"/>
      <c r="J491" s="62"/>
      <c r="K491" s="62"/>
      <c r="L491" s="62"/>
    </row>
    <row r="492" ht="16.5" customHeight="1">
      <c r="A492" s="62"/>
      <c r="B492" s="95" t="s">
        <v>2029</v>
      </c>
      <c r="C492" s="79"/>
      <c r="D492" s="73"/>
      <c r="E492" s="62"/>
      <c r="F492" s="93"/>
      <c r="G492" s="94"/>
      <c r="H492" s="62"/>
      <c r="I492" s="62"/>
      <c r="J492" s="62"/>
      <c r="K492" s="62"/>
      <c r="L492" s="62"/>
    </row>
    <row r="493" ht="16.5" customHeight="1">
      <c r="A493" s="62"/>
      <c r="B493" s="95" t="s">
        <v>2029</v>
      </c>
      <c r="C493" s="79"/>
      <c r="D493" s="73"/>
      <c r="E493" s="62"/>
      <c r="F493" s="93"/>
      <c r="G493" s="94"/>
      <c r="H493" s="62"/>
      <c r="I493" s="62"/>
      <c r="J493" s="62"/>
      <c r="K493" s="62"/>
      <c r="L493" s="62"/>
    </row>
    <row r="494" ht="16.5" customHeight="1">
      <c r="A494" s="62"/>
      <c r="B494" s="95" t="s">
        <v>2029</v>
      </c>
      <c r="C494" s="79"/>
      <c r="D494" s="73"/>
      <c r="E494" s="62"/>
      <c r="F494" s="93"/>
      <c r="G494" s="94"/>
      <c r="H494" s="62"/>
      <c r="I494" s="62"/>
      <c r="J494" s="62"/>
      <c r="K494" s="62"/>
      <c r="L494" s="62"/>
    </row>
    <row r="495" ht="16.5" customHeight="1">
      <c r="A495" s="62"/>
      <c r="B495" s="95" t="s">
        <v>2029</v>
      </c>
      <c r="C495" s="79"/>
      <c r="D495" s="73"/>
      <c r="E495" s="62"/>
      <c r="F495" s="93"/>
      <c r="G495" s="94"/>
      <c r="H495" s="62"/>
      <c r="I495" s="62"/>
      <c r="J495" s="62"/>
      <c r="K495" s="62"/>
      <c r="L495" s="62"/>
    </row>
    <row r="496" ht="16.5" customHeight="1">
      <c r="A496" s="62"/>
      <c r="B496" s="95" t="s">
        <v>2029</v>
      </c>
      <c r="C496" s="79"/>
      <c r="D496" s="73"/>
      <c r="E496" s="62"/>
      <c r="F496" s="93"/>
      <c r="G496" s="94"/>
      <c r="H496" s="62"/>
      <c r="I496" s="62"/>
      <c r="J496" s="62"/>
      <c r="K496" s="62"/>
      <c r="L496" s="62"/>
    </row>
    <row r="497" ht="16.5" customHeight="1">
      <c r="A497" s="62"/>
      <c r="B497" s="95" t="s">
        <v>2029</v>
      </c>
      <c r="C497" s="79"/>
      <c r="D497" s="73"/>
      <c r="E497" s="62"/>
      <c r="F497" s="93"/>
      <c r="G497" s="94"/>
      <c r="H497" s="62"/>
      <c r="I497" s="62"/>
      <c r="J497" s="62"/>
      <c r="K497" s="62"/>
      <c r="L497" s="62"/>
    </row>
    <row r="498" ht="16.5" customHeight="1">
      <c r="A498" s="62"/>
      <c r="B498" s="95" t="s">
        <v>2029</v>
      </c>
      <c r="C498" s="79"/>
      <c r="D498" s="73"/>
      <c r="E498" s="62"/>
      <c r="F498" s="93"/>
      <c r="G498" s="94"/>
      <c r="H498" s="62"/>
      <c r="I498" s="62"/>
      <c r="J498" s="62"/>
      <c r="K498" s="62"/>
      <c r="L498" s="62"/>
    </row>
    <row r="499" ht="16.5" customHeight="1">
      <c r="A499" s="62"/>
      <c r="B499" s="95" t="s">
        <v>2029</v>
      </c>
      <c r="C499" s="79"/>
      <c r="D499" s="73"/>
      <c r="E499" s="62"/>
      <c r="F499" s="93"/>
      <c r="G499" s="94"/>
      <c r="H499" s="62"/>
      <c r="I499" s="62"/>
      <c r="J499" s="62"/>
      <c r="K499" s="62"/>
      <c r="L499" s="62"/>
    </row>
    <row r="500" ht="16.5" customHeight="1">
      <c r="A500" s="62"/>
      <c r="B500" s="95" t="s">
        <v>2029</v>
      </c>
      <c r="C500" s="79"/>
      <c r="D500" s="73"/>
      <c r="E500" s="62"/>
      <c r="F500" s="93"/>
      <c r="G500" s="94"/>
      <c r="H500" s="62"/>
      <c r="I500" s="62"/>
      <c r="J500" s="62"/>
      <c r="K500" s="62"/>
      <c r="L500" s="62"/>
    </row>
    <row r="501" ht="16.5" customHeight="1">
      <c r="A501" s="62"/>
      <c r="B501" s="95" t="s">
        <v>2029</v>
      </c>
      <c r="C501" s="79"/>
      <c r="D501" s="73"/>
      <c r="E501" s="62"/>
      <c r="F501" s="93"/>
      <c r="G501" s="94"/>
      <c r="H501" s="62"/>
      <c r="I501" s="62"/>
      <c r="J501" s="62"/>
      <c r="K501" s="62"/>
      <c r="L501" s="62"/>
    </row>
    <row r="502" ht="16.5" customHeight="1">
      <c r="A502" s="62"/>
      <c r="B502" s="95" t="s">
        <v>2029</v>
      </c>
      <c r="C502" s="79"/>
      <c r="D502" s="73"/>
      <c r="E502" s="62"/>
      <c r="F502" s="93"/>
      <c r="G502" s="94"/>
      <c r="H502" s="62"/>
      <c r="I502" s="62"/>
      <c r="J502" s="62"/>
      <c r="K502" s="62"/>
      <c r="L502" s="62"/>
    </row>
    <row r="503" ht="16.5" customHeight="1">
      <c r="A503" s="62"/>
      <c r="B503" s="95" t="s">
        <v>2029</v>
      </c>
      <c r="C503" s="79"/>
      <c r="D503" s="73"/>
      <c r="E503" s="62"/>
      <c r="F503" s="93"/>
      <c r="G503" s="94"/>
      <c r="H503" s="62"/>
      <c r="I503" s="62"/>
      <c r="J503" s="62"/>
      <c r="K503" s="62"/>
      <c r="L503" s="62"/>
    </row>
    <row r="504" ht="16.5" customHeight="1">
      <c r="A504" s="62"/>
      <c r="B504" s="95" t="s">
        <v>2029</v>
      </c>
      <c r="C504" s="79"/>
      <c r="D504" s="73"/>
      <c r="E504" s="62"/>
      <c r="F504" s="93"/>
      <c r="G504" s="94"/>
      <c r="H504" s="62"/>
      <c r="I504" s="62"/>
      <c r="J504" s="62"/>
      <c r="K504" s="62"/>
      <c r="L504" s="62"/>
    </row>
    <row r="505" ht="16.5" customHeight="1">
      <c r="A505" s="62"/>
      <c r="B505" s="95" t="s">
        <v>2029</v>
      </c>
      <c r="C505" s="79"/>
      <c r="D505" s="73"/>
      <c r="E505" s="62"/>
      <c r="F505" s="93"/>
      <c r="G505" s="94"/>
      <c r="H505" s="62"/>
      <c r="I505" s="62"/>
      <c r="J505" s="62"/>
      <c r="K505" s="62"/>
      <c r="L505" s="62"/>
    </row>
    <row r="506" ht="16.5" customHeight="1">
      <c r="A506" s="62"/>
      <c r="B506" s="95" t="s">
        <v>2029</v>
      </c>
      <c r="C506" s="79"/>
      <c r="D506" s="73"/>
      <c r="E506" s="62"/>
      <c r="F506" s="93"/>
      <c r="G506" s="94"/>
      <c r="H506" s="62"/>
      <c r="I506" s="62"/>
      <c r="J506" s="62"/>
      <c r="K506" s="62"/>
      <c r="L506" s="62"/>
    </row>
    <row r="507" ht="16.5" customHeight="1">
      <c r="A507" s="62"/>
      <c r="B507" s="95" t="s">
        <v>2029</v>
      </c>
      <c r="C507" s="79"/>
      <c r="D507" s="73"/>
      <c r="E507" s="62"/>
      <c r="F507" s="93"/>
      <c r="G507" s="94"/>
      <c r="H507" s="62"/>
      <c r="I507" s="62"/>
      <c r="J507" s="62"/>
      <c r="K507" s="62"/>
      <c r="L507" s="62"/>
    </row>
    <row r="508" ht="16.5" customHeight="1">
      <c r="A508" s="62"/>
      <c r="B508" s="95" t="s">
        <v>2029</v>
      </c>
      <c r="C508" s="79"/>
      <c r="D508" s="73"/>
      <c r="E508" s="62"/>
      <c r="F508" s="93"/>
      <c r="G508" s="94"/>
      <c r="H508" s="62"/>
      <c r="I508" s="62"/>
      <c r="J508" s="62"/>
      <c r="K508" s="62"/>
      <c r="L508" s="62"/>
    </row>
    <row r="509" ht="16.5" customHeight="1">
      <c r="A509" s="62"/>
      <c r="B509" s="95" t="s">
        <v>2029</v>
      </c>
      <c r="C509" s="79"/>
      <c r="D509" s="73"/>
      <c r="E509" s="62"/>
      <c r="F509" s="93"/>
      <c r="G509" s="94"/>
      <c r="H509" s="62"/>
      <c r="I509" s="62"/>
      <c r="J509" s="62"/>
      <c r="K509" s="62"/>
      <c r="L509" s="62"/>
    </row>
    <row r="510" ht="16.5" customHeight="1">
      <c r="A510" s="62"/>
      <c r="B510" s="95" t="s">
        <v>2029</v>
      </c>
      <c r="C510" s="79"/>
      <c r="D510" s="73"/>
      <c r="E510" s="62"/>
      <c r="F510" s="93"/>
      <c r="G510" s="94"/>
      <c r="H510" s="62"/>
      <c r="I510" s="62"/>
      <c r="J510" s="62"/>
      <c r="K510" s="62"/>
      <c r="L510" s="62"/>
    </row>
    <row r="511" ht="16.5" customHeight="1">
      <c r="A511" s="62"/>
      <c r="B511" s="95" t="s">
        <v>2029</v>
      </c>
      <c r="C511" s="79"/>
      <c r="D511" s="73"/>
      <c r="E511" s="62"/>
      <c r="F511" s="93"/>
      <c r="G511" s="94"/>
      <c r="H511" s="62"/>
      <c r="I511" s="62"/>
      <c r="J511" s="62"/>
      <c r="K511" s="62"/>
      <c r="L511" s="62"/>
    </row>
    <row r="512" ht="16.5" customHeight="1">
      <c r="A512" s="62"/>
      <c r="B512" s="95" t="s">
        <v>2029</v>
      </c>
      <c r="C512" s="79"/>
      <c r="D512" s="73"/>
      <c r="E512" s="62"/>
      <c r="F512" s="93"/>
      <c r="G512" s="94"/>
      <c r="H512" s="62"/>
      <c r="I512" s="62"/>
      <c r="J512" s="62"/>
      <c r="K512" s="62"/>
      <c r="L512" s="62"/>
    </row>
    <row r="513" ht="16.5" customHeight="1">
      <c r="A513" s="62"/>
      <c r="B513" s="95" t="s">
        <v>2029</v>
      </c>
      <c r="C513" s="79"/>
      <c r="D513" s="73"/>
      <c r="E513" s="62"/>
      <c r="F513" s="93"/>
      <c r="G513" s="94"/>
      <c r="H513" s="62"/>
      <c r="I513" s="62"/>
      <c r="J513" s="62"/>
      <c r="K513" s="62"/>
      <c r="L513" s="62"/>
    </row>
    <row r="514" ht="16.5" customHeight="1">
      <c r="A514" s="62"/>
      <c r="B514" s="95" t="s">
        <v>2029</v>
      </c>
      <c r="C514" s="79"/>
      <c r="D514" s="73"/>
      <c r="E514" s="62"/>
      <c r="F514" s="93"/>
      <c r="G514" s="94"/>
      <c r="H514" s="62"/>
      <c r="I514" s="62"/>
      <c r="J514" s="62"/>
      <c r="K514" s="62"/>
      <c r="L514" s="62"/>
    </row>
    <row r="515" ht="16.5" customHeight="1">
      <c r="A515" s="62"/>
      <c r="B515" s="95" t="s">
        <v>2029</v>
      </c>
      <c r="C515" s="79"/>
      <c r="D515" s="73"/>
      <c r="E515" s="62"/>
      <c r="F515" s="93"/>
      <c r="G515" s="94"/>
      <c r="H515" s="62"/>
      <c r="I515" s="62"/>
      <c r="J515" s="62"/>
      <c r="K515" s="62"/>
      <c r="L515" s="62"/>
    </row>
    <row r="516" ht="16.5" customHeight="1">
      <c r="A516" s="62"/>
      <c r="B516" s="95" t="s">
        <v>2029</v>
      </c>
      <c r="C516" s="79"/>
      <c r="D516" s="73"/>
      <c r="E516" s="62"/>
      <c r="F516" s="93"/>
      <c r="G516" s="94"/>
      <c r="H516" s="62"/>
      <c r="I516" s="62"/>
      <c r="J516" s="62"/>
      <c r="K516" s="62"/>
      <c r="L516" s="62"/>
    </row>
    <row r="517" ht="16.5" customHeight="1">
      <c r="A517" s="62"/>
      <c r="B517" s="95" t="s">
        <v>2029</v>
      </c>
      <c r="C517" s="79"/>
      <c r="D517" s="73"/>
      <c r="E517" s="62"/>
      <c r="F517" s="93"/>
      <c r="G517" s="94"/>
      <c r="H517" s="62"/>
      <c r="I517" s="62"/>
      <c r="J517" s="62"/>
      <c r="K517" s="62"/>
      <c r="L517" s="62"/>
    </row>
    <row r="518" ht="16.5" customHeight="1">
      <c r="A518" s="62"/>
      <c r="B518" s="95" t="s">
        <v>2029</v>
      </c>
      <c r="C518" s="79"/>
      <c r="D518" s="73"/>
      <c r="E518" s="62"/>
      <c r="F518" s="93"/>
      <c r="G518" s="94"/>
      <c r="H518" s="62"/>
      <c r="I518" s="62"/>
      <c r="J518" s="62"/>
      <c r="K518" s="62"/>
      <c r="L518" s="62"/>
    </row>
    <row r="519" ht="16.5" customHeight="1">
      <c r="A519" s="62"/>
      <c r="B519" s="95" t="s">
        <v>2029</v>
      </c>
      <c r="C519" s="79"/>
      <c r="D519" s="73"/>
      <c r="E519" s="62"/>
      <c r="F519" s="93"/>
      <c r="G519" s="94"/>
      <c r="H519" s="62"/>
      <c r="I519" s="62"/>
      <c r="J519" s="62"/>
      <c r="K519" s="62"/>
      <c r="L519" s="62"/>
    </row>
    <row r="520" ht="16.5" customHeight="1">
      <c r="A520" s="62"/>
      <c r="B520" s="95" t="s">
        <v>2029</v>
      </c>
      <c r="C520" s="79"/>
      <c r="D520" s="73"/>
      <c r="E520" s="62"/>
      <c r="F520" s="93"/>
      <c r="G520" s="94"/>
      <c r="H520" s="62"/>
      <c r="I520" s="62"/>
      <c r="J520" s="62"/>
      <c r="K520" s="62"/>
      <c r="L520" s="62"/>
    </row>
    <row r="521" ht="16.5" customHeight="1">
      <c r="A521" s="62"/>
      <c r="B521" s="95" t="s">
        <v>2029</v>
      </c>
      <c r="C521" s="79"/>
      <c r="D521" s="73"/>
      <c r="E521" s="62"/>
      <c r="F521" s="93"/>
      <c r="G521" s="94"/>
      <c r="H521" s="62"/>
      <c r="I521" s="62"/>
      <c r="J521" s="62"/>
      <c r="K521" s="62"/>
      <c r="L521" s="62"/>
    </row>
    <row r="522" ht="16.5" customHeight="1">
      <c r="A522" s="62"/>
      <c r="B522" s="95" t="s">
        <v>2029</v>
      </c>
      <c r="C522" s="79"/>
      <c r="D522" s="73"/>
      <c r="E522" s="62"/>
      <c r="F522" s="93"/>
      <c r="G522" s="94"/>
      <c r="H522" s="62"/>
      <c r="I522" s="62"/>
      <c r="J522" s="62"/>
      <c r="K522" s="62"/>
      <c r="L522" s="62"/>
    </row>
    <row r="523" ht="16.5" customHeight="1">
      <c r="A523" s="62"/>
      <c r="B523" s="95" t="s">
        <v>2029</v>
      </c>
      <c r="C523" s="79"/>
      <c r="D523" s="73"/>
      <c r="E523" s="62"/>
      <c r="F523" s="93"/>
      <c r="G523" s="94"/>
      <c r="H523" s="62"/>
      <c r="I523" s="62"/>
      <c r="J523" s="62"/>
      <c r="K523" s="62"/>
      <c r="L523" s="62"/>
    </row>
    <row r="524" ht="16.5" customHeight="1">
      <c r="A524" s="62"/>
      <c r="B524" s="95" t="s">
        <v>2029</v>
      </c>
      <c r="C524" s="79"/>
      <c r="D524" s="73"/>
      <c r="E524" s="62"/>
      <c r="F524" s="93"/>
      <c r="G524" s="94"/>
      <c r="H524" s="62"/>
      <c r="I524" s="62"/>
      <c r="J524" s="62"/>
      <c r="K524" s="62"/>
      <c r="L524" s="62"/>
    </row>
    <row r="525" ht="16.5" customHeight="1">
      <c r="A525" s="62"/>
      <c r="B525" s="95" t="s">
        <v>2029</v>
      </c>
      <c r="C525" s="79"/>
      <c r="D525" s="73"/>
      <c r="E525" s="62"/>
      <c r="F525" s="93"/>
      <c r="G525" s="94"/>
      <c r="H525" s="62"/>
      <c r="I525" s="62"/>
      <c r="J525" s="62"/>
      <c r="K525" s="62"/>
      <c r="L525" s="62"/>
    </row>
    <row r="526" ht="16.5" customHeight="1">
      <c r="A526" s="62"/>
      <c r="B526" s="95" t="s">
        <v>2029</v>
      </c>
      <c r="C526" s="79"/>
      <c r="D526" s="73"/>
      <c r="E526" s="62"/>
      <c r="F526" s="93"/>
      <c r="G526" s="94"/>
      <c r="H526" s="62"/>
      <c r="I526" s="62"/>
      <c r="J526" s="62"/>
      <c r="K526" s="62"/>
      <c r="L526" s="62"/>
    </row>
    <row r="527" ht="16.5" customHeight="1">
      <c r="A527" s="62"/>
      <c r="B527" s="95" t="s">
        <v>2029</v>
      </c>
      <c r="C527" s="79"/>
      <c r="D527" s="73"/>
      <c r="E527" s="62"/>
      <c r="F527" s="93"/>
      <c r="G527" s="94"/>
      <c r="H527" s="62"/>
      <c r="I527" s="62"/>
      <c r="J527" s="62"/>
      <c r="K527" s="62"/>
      <c r="L527" s="62"/>
    </row>
    <row r="528" ht="16.5" customHeight="1">
      <c r="A528" s="62"/>
      <c r="B528" s="95" t="s">
        <v>2029</v>
      </c>
      <c r="C528" s="79"/>
      <c r="D528" s="73"/>
      <c r="E528" s="62"/>
      <c r="F528" s="93"/>
      <c r="G528" s="94"/>
      <c r="H528" s="62"/>
      <c r="I528" s="62"/>
      <c r="J528" s="62"/>
      <c r="K528" s="62"/>
      <c r="L528" s="62"/>
    </row>
    <row r="529" ht="16.5" customHeight="1">
      <c r="A529" s="62"/>
      <c r="B529" s="95" t="s">
        <v>2029</v>
      </c>
      <c r="C529" s="79"/>
      <c r="D529" s="73"/>
      <c r="E529" s="62"/>
      <c r="F529" s="93"/>
      <c r="G529" s="94"/>
      <c r="H529" s="62"/>
      <c r="I529" s="62"/>
      <c r="J529" s="62"/>
      <c r="K529" s="62"/>
      <c r="L529" s="62"/>
    </row>
    <row r="530" ht="16.5" customHeight="1">
      <c r="A530" s="62"/>
      <c r="B530" s="95" t="s">
        <v>2029</v>
      </c>
      <c r="C530" s="79"/>
      <c r="D530" s="73"/>
      <c r="E530" s="62"/>
      <c r="F530" s="93"/>
      <c r="G530" s="94"/>
      <c r="H530" s="62"/>
      <c r="I530" s="62"/>
      <c r="J530" s="62"/>
      <c r="K530" s="62"/>
      <c r="L530" s="62"/>
    </row>
    <row r="531" ht="16.5" customHeight="1">
      <c r="A531" s="62"/>
      <c r="B531" s="95" t="s">
        <v>2029</v>
      </c>
      <c r="C531" s="79"/>
      <c r="D531" s="73"/>
      <c r="E531" s="62"/>
      <c r="F531" s="93"/>
      <c r="G531" s="94"/>
      <c r="H531" s="62"/>
      <c r="I531" s="62"/>
      <c r="J531" s="62"/>
      <c r="K531" s="62"/>
      <c r="L531" s="62"/>
    </row>
    <row r="532" ht="16.5" customHeight="1">
      <c r="A532" s="62"/>
      <c r="B532" s="95" t="s">
        <v>2029</v>
      </c>
      <c r="C532" s="79"/>
      <c r="D532" s="73"/>
      <c r="E532" s="62"/>
      <c r="F532" s="93"/>
      <c r="G532" s="94"/>
      <c r="H532" s="62"/>
      <c r="I532" s="62"/>
      <c r="J532" s="62"/>
      <c r="K532" s="62"/>
      <c r="L532" s="62"/>
    </row>
    <row r="533" ht="16.5" customHeight="1">
      <c r="A533" s="62"/>
      <c r="B533" s="95" t="s">
        <v>2029</v>
      </c>
      <c r="C533" s="79"/>
      <c r="D533" s="73"/>
      <c r="E533" s="62"/>
      <c r="F533" s="93"/>
      <c r="G533" s="94"/>
      <c r="H533" s="62"/>
      <c r="I533" s="62"/>
      <c r="J533" s="62"/>
      <c r="K533" s="62"/>
      <c r="L533" s="62"/>
    </row>
    <row r="534" ht="16.5" customHeight="1">
      <c r="A534" s="62"/>
      <c r="B534" s="95" t="s">
        <v>2029</v>
      </c>
      <c r="C534" s="79"/>
      <c r="D534" s="73"/>
      <c r="E534" s="62"/>
      <c r="F534" s="93"/>
      <c r="G534" s="94"/>
      <c r="H534" s="62"/>
      <c r="I534" s="62"/>
      <c r="J534" s="62"/>
      <c r="K534" s="62"/>
      <c r="L534" s="62"/>
    </row>
    <row r="535" ht="16.5" customHeight="1">
      <c r="A535" s="62"/>
      <c r="B535" s="95" t="s">
        <v>2029</v>
      </c>
      <c r="C535" s="79"/>
      <c r="D535" s="73"/>
      <c r="E535" s="62"/>
      <c r="F535" s="93"/>
      <c r="G535" s="94"/>
      <c r="H535" s="62"/>
      <c r="I535" s="62"/>
      <c r="J535" s="62"/>
      <c r="K535" s="62"/>
      <c r="L535" s="62"/>
    </row>
    <row r="536" ht="16.5" customHeight="1">
      <c r="A536" s="62"/>
      <c r="B536" s="95" t="s">
        <v>2029</v>
      </c>
      <c r="C536" s="79"/>
      <c r="D536" s="73"/>
      <c r="E536" s="62"/>
      <c r="F536" s="93"/>
      <c r="G536" s="94"/>
      <c r="H536" s="62"/>
      <c r="I536" s="62"/>
      <c r="J536" s="62"/>
      <c r="K536" s="62"/>
      <c r="L536" s="62"/>
    </row>
    <row r="537" ht="16.5" customHeight="1">
      <c r="A537" s="62"/>
      <c r="B537" s="95" t="s">
        <v>2029</v>
      </c>
      <c r="C537" s="79"/>
      <c r="D537" s="73"/>
      <c r="E537" s="62"/>
      <c r="F537" s="93"/>
      <c r="G537" s="94"/>
      <c r="H537" s="62"/>
      <c r="I537" s="62"/>
      <c r="J537" s="62"/>
      <c r="K537" s="62"/>
      <c r="L537" s="62"/>
    </row>
    <row r="538" ht="16.5" customHeight="1">
      <c r="A538" s="62"/>
      <c r="B538" s="95" t="s">
        <v>2029</v>
      </c>
      <c r="C538" s="79"/>
      <c r="D538" s="73"/>
      <c r="E538" s="62"/>
      <c r="F538" s="93"/>
      <c r="G538" s="94"/>
      <c r="H538" s="62"/>
      <c r="I538" s="62"/>
      <c r="J538" s="62"/>
      <c r="K538" s="62"/>
      <c r="L538" s="62"/>
    </row>
    <row r="539" ht="16.5" customHeight="1">
      <c r="A539" s="62"/>
      <c r="B539" s="95" t="s">
        <v>2029</v>
      </c>
      <c r="C539" s="79"/>
      <c r="D539" s="73"/>
      <c r="E539" s="62"/>
      <c r="F539" s="93"/>
      <c r="G539" s="94"/>
      <c r="H539" s="62"/>
      <c r="I539" s="62"/>
      <c r="J539" s="62"/>
      <c r="K539" s="62"/>
      <c r="L539" s="62"/>
    </row>
    <row r="540" ht="16.5" customHeight="1">
      <c r="A540" s="62"/>
      <c r="B540" s="95" t="s">
        <v>2029</v>
      </c>
      <c r="C540" s="79"/>
      <c r="D540" s="73"/>
      <c r="E540" s="62"/>
      <c r="F540" s="93"/>
      <c r="G540" s="94"/>
      <c r="H540" s="62"/>
      <c r="I540" s="62"/>
      <c r="J540" s="62"/>
      <c r="K540" s="62"/>
      <c r="L540" s="62"/>
    </row>
    <row r="541" ht="16.5" customHeight="1">
      <c r="A541" s="62"/>
      <c r="B541" s="95" t="s">
        <v>2029</v>
      </c>
      <c r="C541" s="79"/>
      <c r="D541" s="73"/>
      <c r="E541" s="62"/>
      <c r="F541" s="93"/>
      <c r="G541" s="94"/>
      <c r="H541" s="62"/>
      <c r="I541" s="62"/>
      <c r="J541" s="62"/>
      <c r="K541" s="62"/>
      <c r="L541" s="62"/>
    </row>
    <row r="542" ht="16.5" customHeight="1">
      <c r="A542" s="62"/>
      <c r="B542" s="95" t="s">
        <v>2029</v>
      </c>
      <c r="C542" s="79"/>
      <c r="D542" s="73"/>
      <c r="E542" s="62"/>
      <c r="F542" s="93"/>
      <c r="G542" s="94"/>
      <c r="H542" s="62"/>
      <c r="I542" s="62"/>
      <c r="J542" s="62"/>
      <c r="K542" s="62"/>
      <c r="L542" s="62"/>
    </row>
    <row r="543" ht="16.5" customHeight="1">
      <c r="A543" s="62"/>
      <c r="B543" s="95" t="s">
        <v>2029</v>
      </c>
      <c r="C543" s="79"/>
      <c r="D543" s="73"/>
      <c r="E543" s="62"/>
      <c r="F543" s="93"/>
      <c r="G543" s="94"/>
      <c r="H543" s="62"/>
      <c r="I543" s="62"/>
      <c r="J543" s="62"/>
      <c r="K543" s="62"/>
      <c r="L543" s="62"/>
    </row>
    <row r="544" ht="16.5" customHeight="1">
      <c r="A544" s="62"/>
      <c r="B544" s="95" t="s">
        <v>2029</v>
      </c>
      <c r="C544" s="79"/>
      <c r="D544" s="73"/>
      <c r="E544" s="62"/>
      <c r="F544" s="93"/>
      <c r="G544" s="94"/>
      <c r="H544" s="62"/>
      <c r="I544" s="62"/>
      <c r="J544" s="62"/>
      <c r="K544" s="62"/>
      <c r="L544" s="62"/>
    </row>
    <row r="545" ht="16.5" customHeight="1">
      <c r="A545" s="62"/>
      <c r="B545" s="95" t="s">
        <v>2029</v>
      </c>
      <c r="C545" s="79"/>
      <c r="D545" s="73"/>
      <c r="E545" s="62"/>
      <c r="F545" s="93"/>
      <c r="G545" s="94"/>
      <c r="H545" s="62"/>
      <c r="I545" s="62"/>
      <c r="J545" s="62"/>
      <c r="K545" s="62"/>
      <c r="L545" s="62"/>
    </row>
    <row r="546" ht="16.5" customHeight="1">
      <c r="A546" s="62"/>
      <c r="B546" s="95" t="s">
        <v>2029</v>
      </c>
      <c r="C546" s="79"/>
      <c r="D546" s="73"/>
      <c r="E546" s="62"/>
      <c r="F546" s="93"/>
      <c r="G546" s="94"/>
      <c r="H546" s="62"/>
      <c r="I546" s="62"/>
      <c r="J546" s="62"/>
      <c r="K546" s="62"/>
      <c r="L546" s="62"/>
    </row>
    <row r="547" ht="16.5" customHeight="1">
      <c r="A547" s="62"/>
      <c r="B547" s="95" t="s">
        <v>2029</v>
      </c>
      <c r="C547" s="79"/>
      <c r="D547" s="73"/>
      <c r="E547" s="62"/>
      <c r="F547" s="93"/>
      <c r="G547" s="94"/>
      <c r="H547" s="62"/>
      <c r="I547" s="62"/>
      <c r="J547" s="62"/>
      <c r="K547" s="62"/>
      <c r="L547" s="62"/>
    </row>
    <row r="548" ht="16.5" customHeight="1">
      <c r="A548" s="62"/>
      <c r="B548" s="95" t="s">
        <v>2029</v>
      </c>
      <c r="C548" s="79"/>
      <c r="D548" s="73"/>
      <c r="E548" s="62"/>
      <c r="F548" s="93"/>
      <c r="G548" s="94"/>
      <c r="H548" s="62"/>
      <c r="I548" s="62"/>
      <c r="J548" s="62"/>
      <c r="K548" s="62"/>
      <c r="L548" s="62"/>
    </row>
    <row r="549" ht="16.5" customHeight="1">
      <c r="A549" s="62"/>
      <c r="B549" s="95" t="s">
        <v>2029</v>
      </c>
      <c r="C549" s="79"/>
      <c r="D549" s="73"/>
      <c r="E549" s="62"/>
      <c r="F549" s="93"/>
      <c r="G549" s="94"/>
      <c r="H549" s="62"/>
      <c r="I549" s="62"/>
      <c r="J549" s="62"/>
      <c r="K549" s="62"/>
      <c r="L549" s="62"/>
    </row>
    <row r="550" ht="16.5" customHeight="1">
      <c r="A550" s="62"/>
      <c r="B550" s="95" t="s">
        <v>2029</v>
      </c>
      <c r="C550" s="79"/>
      <c r="D550" s="73"/>
      <c r="E550" s="62"/>
      <c r="F550" s="93"/>
      <c r="G550" s="94"/>
      <c r="H550" s="62"/>
      <c r="I550" s="62"/>
      <c r="J550" s="62"/>
      <c r="K550" s="62"/>
      <c r="L550" s="62"/>
    </row>
    <row r="551" ht="16.5" customHeight="1">
      <c r="A551" s="62"/>
      <c r="B551" s="95" t="s">
        <v>2029</v>
      </c>
      <c r="C551" s="79"/>
      <c r="D551" s="73"/>
      <c r="E551" s="62"/>
      <c r="F551" s="93"/>
      <c r="G551" s="94"/>
      <c r="H551" s="62"/>
      <c r="I551" s="62"/>
      <c r="J551" s="62"/>
      <c r="K551" s="62"/>
      <c r="L551" s="62"/>
    </row>
    <row r="552" ht="16.5" customHeight="1">
      <c r="A552" s="62"/>
      <c r="B552" s="95" t="s">
        <v>2029</v>
      </c>
      <c r="C552" s="79"/>
      <c r="D552" s="73"/>
      <c r="E552" s="62"/>
      <c r="F552" s="93"/>
      <c r="G552" s="94"/>
      <c r="H552" s="62"/>
      <c r="I552" s="62"/>
      <c r="J552" s="62"/>
      <c r="K552" s="62"/>
      <c r="L552" s="62"/>
    </row>
    <row r="553" ht="16.5" customHeight="1">
      <c r="A553" s="62"/>
      <c r="B553" s="95" t="s">
        <v>2029</v>
      </c>
      <c r="C553" s="79"/>
      <c r="D553" s="73"/>
      <c r="E553" s="62"/>
      <c r="F553" s="93"/>
      <c r="G553" s="94"/>
      <c r="H553" s="62"/>
      <c r="I553" s="62"/>
      <c r="J553" s="62"/>
      <c r="K553" s="62"/>
      <c r="L553" s="62"/>
    </row>
    <row r="554" ht="16.5" customHeight="1">
      <c r="A554" s="62"/>
      <c r="B554" s="95" t="s">
        <v>2029</v>
      </c>
      <c r="C554" s="79"/>
      <c r="D554" s="73"/>
      <c r="E554" s="62"/>
      <c r="F554" s="93"/>
      <c r="G554" s="94"/>
      <c r="H554" s="62"/>
      <c r="I554" s="62"/>
      <c r="J554" s="62"/>
      <c r="K554" s="62"/>
      <c r="L554" s="62"/>
    </row>
    <row r="555" ht="16.5" customHeight="1">
      <c r="A555" s="62"/>
      <c r="B555" s="95" t="s">
        <v>2029</v>
      </c>
      <c r="C555" s="79"/>
      <c r="D555" s="73"/>
      <c r="E555" s="62"/>
      <c r="F555" s="93"/>
      <c r="G555" s="94"/>
      <c r="H555" s="62"/>
      <c r="I555" s="62"/>
      <c r="J555" s="62"/>
      <c r="K555" s="62"/>
      <c r="L555" s="62"/>
    </row>
    <row r="556" ht="16.5" customHeight="1">
      <c r="A556" s="62"/>
      <c r="B556" s="95" t="s">
        <v>2029</v>
      </c>
      <c r="C556" s="79"/>
      <c r="D556" s="73"/>
      <c r="E556" s="62"/>
      <c r="F556" s="93"/>
      <c r="G556" s="94"/>
      <c r="H556" s="62"/>
      <c r="I556" s="62"/>
      <c r="J556" s="62"/>
      <c r="K556" s="62"/>
      <c r="L556" s="62"/>
    </row>
    <row r="557" ht="16.5" customHeight="1">
      <c r="A557" s="62"/>
      <c r="B557" s="95" t="s">
        <v>2029</v>
      </c>
      <c r="C557" s="79"/>
      <c r="D557" s="73"/>
      <c r="E557" s="62"/>
      <c r="F557" s="93"/>
      <c r="G557" s="94"/>
      <c r="H557" s="62"/>
      <c r="I557" s="62"/>
      <c r="J557" s="62"/>
      <c r="K557" s="62"/>
      <c r="L557" s="62"/>
    </row>
    <row r="558" ht="16.5" customHeight="1">
      <c r="A558" s="62"/>
      <c r="B558" s="95" t="s">
        <v>2029</v>
      </c>
      <c r="C558" s="79"/>
      <c r="D558" s="73"/>
      <c r="E558" s="62"/>
      <c r="F558" s="93"/>
      <c r="G558" s="94"/>
      <c r="H558" s="62"/>
      <c r="I558" s="62"/>
      <c r="J558" s="62"/>
      <c r="K558" s="62"/>
      <c r="L558" s="62"/>
    </row>
    <row r="559" ht="16.5" customHeight="1">
      <c r="A559" s="62"/>
      <c r="B559" s="95" t="s">
        <v>2029</v>
      </c>
      <c r="C559" s="79"/>
      <c r="D559" s="73"/>
      <c r="E559" s="62"/>
      <c r="F559" s="93"/>
      <c r="G559" s="94"/>
      <c r="H559" s="62"/>
      <c r="I559" s="62"/>
      <c r="J559" s="62"/>
      <c r="K559" s="62"/>
      <c r="L559" s="62"/>
    </row>
    <row r="560" ht="16.5" customHeight="1">
      <c r="A560" s="62"/>
      <c r="B560" s="95" t="s">
        <v>2029</v>
      </c>
      <c r="C560" s="79"/>
      <c r="D560" s="73"/>
      <c r="E560" s="62"/>
      <c r="F560" s="93"/>
      <c r="G560" s="94"/>
      <c r="H560" s="62"/>
      <c r="I560" s="62"/>
      <c r="J560" s="62"/>
      <c r="K560" s="62"/>
      <c r="L560" s="62"/>
    </row>
    <row r="561" ht="16.5" customHeight="1">
      <c r="A561" s="62"/>
      <c r="B561" s="95" t="s">
        <v>2029</v>
      </c>
      <c r="C561" s="79"/>
      <c r="D561" s="73"/>
      <c r="E561" s="62"/>
      <c r="F561" s="93"/>
      <c r="G561" s="94"/>
      <c r="H561" s="62"/>
      <c r="I561" s="62"/>
      <c r="J561" s="62"/>
      <c r="K561" s="62"/>
      <c r="L561" s="62"/>
    </row>
    <row r="562" ht="16.5" customHeight="1">
      <c r="A562" s="62"/>
      <c r="B562" s="95" t="s">
        <v>2029</v>
      </c>
      <c r="C562" s="79"/>
      <c r="D562" s="73"/>
      <c r="E562" s="62"/>
      <c r="F562" s="93"/>
      <c r="G562" s="94"/>
      <c r="H562" s="62"/>
      <c r="I562" s="62"/>
      <c r="J562" s="62"/>
      <c r="K562" s="62"/>
      <c r="L562" s="62"/>
    </row>
    <row r="563" ht="16.5" customHeight="1">
      <c r="A563" s="62"/>
      <c r="B563" s="95" t="s">
        <v>2029</v>
      </c>
      <c r="C563" s="79"/>
      <c r="D563" s="73"/>
      <c r="E563" s="62"/>
      <c r="F563" s="93"/>
      <c r="G563" s="94"/>
      <c r="H563" s="62"/>
      <c r="I563" s="62"/>
      <c r="J563" s="62"/>
      <c r="K563" s="62"/>
      <c r="L563" s="62"/>
    </row>
    <row r="564" ht="16.5" customHeight="1">
      <c r="A564" s="62"/>
      <c r="B564" s="95" t="s">
        <v>2029</v>
      </c>
      <c r="C564" s="79"/>
      <c r="D564" s="73"/>
      <c r="E564" s="62"/>
      <c r="F564" s="93"/>
      <c r="G564" s="94"/>
      <c r="H564" s="62"/>
      <c r="I564" s="62"/>
      <c r="J564" s="62"/>
      <c r="K564" s="62"/>
      <c r="L564" s="62"/>
    </row>
    <row r="565" ht="16.5" customHeight="1">
      <c r="A565" s="62"/>
      <c r="B565" s="95" t="s">
        <v>2029</v>
      </c>
      <c r="C565" s="79"/>
      <c r="D565" s="73"/>
      <c r="E565" s="62"/>
      <c r="F565" s="93"/>
      <c r="G565" s="94"/>
      <c r="H565" s="62"/>
      <c r="I565" s="62"/>
      <c r="J565" s="62"/>
      <c r="K565" s="62"/>
      <c r="L565" s="62"/>
    </row>
    <row r="566" ht="16.5" customHeight="1">
      <c r="A566" s="62"/>
      <c r="B566" s="95" t="s">
        <v>2029</v>
      </c>
      <c r="C566" s="79"/>
      <c r="D566" s="73"/>
      <c r="E566" s="62"/>
      <c r="F566" s="93"/>
      <c r="G566" s="94"/>
      <c r="H566" s="62"/>
      <c r="I566" s="62"/>
      <c r="J566" s="62"/>
      <c r="K566" s="62"/>
      <c r="L566" s="62"/>
    </row>
    <row r="567" ht="16.5" customHeight="1">
      <c r="A567" s="62"/>
      <c r="B567" s="95" t="s">
        <v>2029</v>
      </c>
      <c r="C567" s="79"/>
      <c r="D567" s="73"/>
      <c r="E567" s="62"/>
      <c r="F567" s="93"/>
      <c r="G567" s="94"/>
      <c r="H567" s="62"/>
      <c r="I567" s="62"/>
      <c r="J567" s="62"/>
      <c r="K567" s="62"/>
      <c r="L567" s="62"/>
    </row>
    <row r="568" ht="16.5" customHeight="1">
      <c r="A568" s="62"/>
      <c r="B568" s="95" t="s">
        <v>2029</v>
      </c>
      <c r="C568" s="79"/>
      <c r="D568" s="73"/>
      <c r="E568" s="62"/>
      <c r="F568" s="93"/>
      <c r="G568" s="94"/>
      <c r="H568" s="62"/>
      <c r="I568" s="62"/>
      <c r="J568" s="62"/>
      <c r="K568" s="62"/>
      <c r="L568" s="62"/>
    </row>
    <row r="569" ht="16.5" customHeight="1">
      <c r="A569" s="62"/>
      <c r="B569" s="95" t="s">
        <v>2029</v>
      </c>
      <c r="C569" s="79"/>
      <c r="D569" s="73"/>
      <c r="E569" s="62"/>
      <c r="F569" s="93"/>
      <c r="G569" s="94"/>
      <c r="H569" s="62"/>
      <c r="I569" s="62"/>
      <c r="J569" s="62"/>
      <c r="K569" s="62"/>
      <c r="L569" s="62"/>
    </row>
    <row r="570" ht="16.5" customHeight="1">
      <c r="A570" s="62"/>
      <c r="B570" s="95" t="s">
        <v>2029</v>
      </c>
      <c r="C570" s="79"/>
      <c r="D570" s="73"/>
      <c r="E570" s="62"/>
      <c r="F570" s="93"/>
      <c r="G570" s="94"/>
      <c r="H570" s="62"/>
      <c r="I570" s="62"/>
      <c r="J570" s="62"/>
      <c r="K570" s="62"/>
      <c r="L570" s="62"/>
    </row>
    <row r="571" ht="16.5" customHeight="1">
      <c r="A571" s="62"/>
      <c r="B571" s="95" t="s">
        <v>2029</v>
      </c>
      <c r="C571" s="79"/>
      <c r="D571" s="73"/>
      <c r="E571" s="62"/>
      <c r="F571" s="93"/>
      <c r="G571" s="94"/>
      <c r="H571" s="62"/>
      <c r="I571" s="62"/>
      <c r="J571" s="62"/>
      <c r="K571" s="62"/>
      <c r="L571" s="62"/>
    </row>
    <row r="572" ht="16.5" customHeight="1">
      <c r="A572" s="62"/>
      <c r="B572" s="95" t="s">
        <v>2029</v>
      </c>
      <c r="C572" s="79"/>
      <c r="D572" s="73"/>
      <c r="E572" s="62"/>
      <c r="F572" s="93"/>
      <c r="G572" s="94"/>
      <c r="H572" s="62"/>
      <c r="I572" s="62"/>
      <c r="J572" s="62"/>
      <c r="K572" s="62"/>
      <c r="L572" s="62"/>
    </row>
    <row r="573" ht="16.5" customHeight="1">
      <c r="A573" s="62"/>
      <c r="B573" s="95" t="s">
        <v>2029</v>
      </c>
      <c r="C573" s="79"/>
      <c r="D573" s="73"/>
      <c r="E573" s="62"/>
      <c r="F573" s="93"/>
      <c r="G573" s="94"/>
      <c r="H573" s="62"/>
      <c r="I573" s="62"/>
      <c r="J573" s="62"/>
      <c r="K573" s="62"/>
      <c r="L573" s="62"/>
    </row>
    <row r="574" ht="16.5" customHeight="1">
      <c r="A574" s="62"/>
      <c r="B574" s="95" t="s">
        <v>2029</v>
      </c>
      <c r="C574" s="79"/>
      <c r="D574" s="73"/>
      <c r="E574" s="62"/>
      <c r="F574" s="93"/>
      <c r="G574" s="94"/>
      <c r="H574" s="62"/>
      <c r="I574" s="62"/>
      <c r="J574" s="62"/>
      <c r="K574" s="62"/>
      <c r="L574" s="62"/>
    </row>
    <row r="575" ht="16.5" customHeight="1">
      <c r="A575" s="62"/>
      <c r="B575" s="95" t="s">
        <v>2029</v>
      </c>
      <c r="C575" s="79"/>
      <c r="D575" s="73"/>
      <c r="E575" s="62"/>
      <c r="F575" s="93"/>
      <c r="G575" s="94"/>
      <c r="H575" s="62"/>
      <c r="I575" s="62"/>
      <c r="J575" s="62"/>
      <c r="K575" s="62"/>
      <c r="L575" s="62"/>
    </row>
    <row r="576" ht="16.5" customHeight="1">
      <c r="A576" s="62"/>
      <c r="B576" s="95" t="s">
        <v>2029</v>
      </c>
      <c r="C576" s="79"/>
      <c r="D576" s="73"/>
      <c r="E576" s="62"/>
      <c r="F576" s="93"/>
      <c r="G576" s="94"/>
      <c r="H576" s="62"/>
      <c r="I576" s="62"/>
      <c r="J576" s="62"/>
      <c r="K576" s="62"/>
      <c r="L576" s="62"/>
    </row>
    <row r="577" ht="16.5" customHeight="1">
      <c r="A577" s="62"/>
      <c r="B577" s="95" t="s">
        <v>2029</v>
      </c>
      <c r="C577" s="79"/>
      <c r="D577" s="73"/>
      <c r="E577" s="62"/>
      <c r="F577" s="93"/>
      <c r="G577" s="94"/>
      <c r="H577" s="62"/>
      <c r="I577" s="62"/>
      <c r="J577" s="62"/>
      <c r="K577" s="62"/>
      <c r="L577" s="62"/>
    </row>
    <row r="578" ht="16.5" customHeight="1">
      <c r="A578" s="62"/>
      <c r="B578" s="95" t="s">
        <v>2029</v>
      </c>
      <c r="C578" s="79"/>
      <c r="D578" s="73"/>
      <c r="E578" s="62"/>
      <c r="F578" s="93"/>
      <c r="G578" s="94"/>
      <c r="H578" s="62"/>
      <c r="I578" s="62"/>
      <c r="J578" s="62"/>
      <c r="K578" s="62"/>
      <c r="L578" s="62"/>
    </row>
    <row r="579" ht="16.5" customHeight="1">
      <c r="A579" s="62"/>
      <c r="B579" s="95" t="s">
        <v>2029</v>
      </c>
      <c r="C579" s="79"/>
      <c r="D579" s="73"/>
      <c r="E579" s="62"/>
      <c r="F579" s="93"/>
      <c r="G579" s="94"/>
      <c r="H579" s="62"/>
      <c r="I579" s="62"/>
      <c r="J579" s="62"/>
      <c r="K579" s="62"/>
      <c r="L579" s="62"/>
    </row>
    <row r="580" ht="16.5" customHeight="1">
      <c r="A580" s="62"/>
      <c r="B580" s="95" t="s">
        <v>2029</v>
      </c>
      <c r="C580" s="79"/>
      <c r="D580" s="73"/>
      <c r="E580" s="62"/>
      <c r="F580" s="93"/>
      <c r="G580" s="94"/>
      <c r="H580" s="62"/>
      <c r="I580" s="62"/>
      <c r="J580" s="62"/>
      <c r="K580" s="62"/>
      <c r="L580" s="62"/>
    </row>
    <row r="581" ht="16.5" customHeight="1">
      <c r="A581" s="62"/>
      <c r="B581" s="95" t="s">
        <v>2029</v>
      </c>
      <c r="C581" s="79"/>
      <c r="D581" s="73"/>
      <c r="E581" s="62"/>
      <c r="F581" s="93"/>
      <c r="G581" s="94"/>
      <c r="H581" s="62"/>
      <c r="I581" s="62"/>
      <c r="J581" s="62"/>
      <c r="K581" s="62"/>
      <c r="L581" s="62"/>
    </row>
    <row r="582" ht="16.5" customHeight="1">
      <c r="A582" s="62"/>
      <c r="B582" s="95" t="s">
        <v>2029</v>
      </c>
      <c r="C582" s="79"/>
      <c r="D582" s="73"/>
      <c r="E582" s="62"/>
      <c r="F582" s="93"/>
      <c r="G582" s="94"/>
      <c r="H582" s="62"/>
      <c r="I582" s="62"/>
      <c r="J582" s="62"/>
      <c r="K582" s="62"/>
      <c r="L582" s="62"/>
    </row>
    <row r="583" ht="16.5" customHeight="1">
      <c r="A583" s="62"/>
      <c r="B583" s="95" t="s">
        <v>2029</v>
      </c>
      <c r="C583" s="79"/>
      <c r="D583" s="73"/>
      <c r="E583" s="62"/>
      <c r="F583" s="93"/>
      <c r="G583" s="94"/>
      <c r="H583" s="62"/>
      <c r="I583" s="62"/>
      <c r="J583" s="62"/>
      <c r="K583" s="62"/>
      <c r="L583" s="62"/>
    </row>
    <row r="584" ht="16.5" customHeight="1">
      <c r="A584" s="62"/>
      <c r="B584" s="95" t="s">
        <v>2029</v>
      </c>
      <c r="C584" s="79"/>
      <c r="D584" s="73"/>
      <c r="E584" s="62"/>
      <c r="F584" s="93"/>
      <c r="G584" s="94"/>
      <c r="H584" s="62"/>
      <c r="I584" s="62"/>
      <c r="J584" s="62"/>
      <c r="K584" s="62"/>
      <c r="L584" s="62"/>
    </row>
    <row r="585" ht="16.5" customHeight="1">
      <c r="A585" s="62"/>
      <c r="B585" s="95" t="s">
        <v>2029</v>
      </c>
      <c r="C585" s="79"/>
      <c r="D585" s="73"/>
      <c r="E585" s="62"/>
      <c r="F585" s="93"/>
      <c r="G585" s="94"/>
      <c r="H585" s="62"/>
      <c r="I585" s="62"/>
      <c r="J585" s="62"/>
      <c r="K585" s="62"/>
      <c r="L585" s="62"/>
    </row>
    <row r="586" ht="16.5" customHeight="1">
      <c r="A586" s="62"/>
      <c r="B586" s="95" t="s">
        <v>2029</v>
      </c>
      <c r="C586" s="79"/>
      <c r="D586" s="73"/>
      <c r="E586" s="62"/>
      <c r="F586" s="93"/>
      <c r="G586" s="94"/>
      <c r="H586" s="62"/>
      <c r="I586" s="62"/>
      <c r="J586" s="62"/>
      <c r="K586" s="62"/>
      <c r="L586" s="62"/>
    </row>
    <row r="587" ht="16.5" customHeight="1">
      <c r="A587" s="62"/>
      <c r="B587" s="95" t="s">
        <v>2029</v>
      </c>
      <c r="C587" s="79"/>
      <c r="D587" s="73"/>
      <c r="E587" s="62"/>
      <c r="F587" s="93"/>
      <c r="G587" s="94"/>
      <c r="H587" s="62"/>
      <c r="I587" s="62"/>
      <c r="J587" s="62"/>
      <c r="K587" s="62"/>
      <c r="L587" s="62"/>
    </row>
    <row r="588" ht="16.5" customHeight="1">
      <c r="A588" s="62"/>
      <c r="B588" s="95" t="s">
        <v>2029</v>
      </c>
      <c r="C588" s="79"/>
      <c r="D588" s="73"/>
      <c r="E588" s="62"/>
      <c r="F588" s="93"/>
      <c r="G588" s="94"/>
      <c r="H588" s="62"/>
      <c r="I588" s="62"/>
      <c r="J588" s="62"/>
      <c r="K588" s="62"/>
      <c r="L588" s="62"/>
    </row>
    <row r="589" ht="16.5" customHeight="1">
      <c r="A589" s="62"/>
      <c r="B589" s="95" t="s">
        <v>2029</v>
      </c>
      <c r="C589" s="79"/>
      <c r="D589" s="73"/>
      <c r="E589" s="62"/>
      <c r="F589" s="93"/>
      <c r="G589" s="94"/>
      <c r="H589" s="62"/>
      <c r="I589" s="62"/>
      <c r="J589" s="62"/>
      <c r="K589" s="62"/>
      <c r="L589" s="62"/>
    </row>
    <row r="590" ht="16.5" customHeight="1">
      <c r="A590" s="62"/>
      <c r="B590" s="95" t="s">
        <v>2029</v>
      </c>
      <c r="C590" s="79"/>
      <c r="D590" s="73"/>
      <c r="E590" s="62"/>
      <c r="F590" s="93"/>
      <c r="G590" s="94"/>
      <c r="H590" s="62"/>
      <c r="I590" s="62"/>
      <c r="J590" s="62"/>
      <c r="K590" s="62"/>
      <c r="L590" s="62"/>
    </row>
    <row r="591" ht="16.5" customHeight="1">
      <c r="A591" s="62"/>
      <c r="B591" s="95" t="s">
        <v>2029</v>
      </c>
      <c r="C591" s="79"/>
      <c r="D591" s="73"/>
      <c r="E591" s="62"/>
      <c r="F591" s="93"/>
      <c r="G591" s="94"/>
      <c r="H591" s="62"/>
      <c r="I591" s="62"/>
      <c r="J591" s="62"/>
      <c r="K591" s="62"/>
      <c r="L591" s="62"/>
    </row>
    <row r="592" ht="16.5" customHeight="1">
      <c r="A592" s="62"/>
      <c r="B592" s="95" t="s">
        <v>2029</v>
      </c>
      <c r="C592" s="79"/>
      <c r="D592" s="73"/>
      <c r="E592" s="62"/>
      <c r="F592" s="93"/>
      <c r="G592" s="94"/>
      <c r="H592" s="62"/>
      <c r="I592" s="62"/>
      <c r="J592" s="62"/>
      <c r="K592" s="62"/>
      <c r="L592" s="62"/>
    </row>
    <row r="593" ht="16.5" customHeight="1">
      <c r="A593" s="62"/>
      <c r="B593" s="95" t="s">
        <v>2029</v>
      </c>
      <c r="C593" s="79"/>
      <c r="D593" s="73"/>
      <c r="E593" s="62"/>
      <c r="F593" s="93"/>
      <c r="G593" s="94"/>
      <c r="H593" s="62"/>
      <c r="I593" s="62"/>
      <c r="J593" s="62"/>
      <c r="K593" s="62"/>
      <c r="L593" s="62"/>
    </row>
    <row r="594" ht="16.5" customHeight="1">
      <c r="A594" s="62"/>
      <c r="B594" s="95" t="s">
        <v>2029</v>
      </c>
      <c r="C594" s="79"/>
      <c r="D594" s="73"/>
      <c r="E594" s="62"/>
      <c r="F594" s="93"/>
      <c r="G594" s="94"/>
      <c r="H594" s="62"/>
      <c r="I594" s="62"/>
      <c r="J594" s="62"/>
      <c r="K594" s="62"/>
      <c r="L594" s="62"/>
    </row>
    <row r="595" ht="16.5" customHeight="1">
      <c r="A595" s="62"/>
      <c r="B595" s="95" t="s">
        <v>2029</v>
      </c>
      <c r="C595" s="79"/>
      <c r="D595" s="73"/>
      <c r="E595" s="62"/>
      <c r="F595" s="93"/>
      <c r="G595" s="94"/>
      <c r="H595" s="62"/>
      <c r="I595" s="62"/>
      <c r="J595" s="62"/>
      <c r="K595" s="62"/>
      <c r="L595" s="62"/>
    </row>
    <row r="596" ht="16.5" customHeight="1">
      <c r="A596" s="62"/>
      <c r="B596" s="95" t="s">
        <v>2029</v>
      </c>
      <c r="C596" s="79"/>
      <c r="D596" s="73"/>
      <c r="E596" s="62"/>
      <c r="F596" s="93"/>
      <c r="G596" s="94"/>
      <c r="H596" s="62"/>
      <c r="I596" s="62"/>
      <c r="J596" s="62"/>
      <c r="K596" s="62"/>
      <c r="L596" s="62"/>
    </row>
    <row r="597" ht="16.5" customHeight="1">
      <c r="A597" s="62"/>
      <c r="B597" s="95" t="s">
        <v>2029</v>
      </c>
      <c r="C597" s="79"/>
      <c r="D597" s="73"/>
      <c r="E597" s="62"/>
      <c r="F597" s="93"/>
      <c r="G597" s="94"/>
      <c r="H597" s="62"/>
      <c r="I597" s="62"/>
      <c r="J597" s="62"/>
      <c r="K597" s="62"/>
      <c r="L597" s="62"/>
    </row>
    <row r="598" ht="16.5" customHeight="1">
      <c r="A598" s="62"/>
      <c r="B598" s="95" t="s">
        <v>2029</v>
      </c>
      <c r="C598" s="79"/>
      <c r="D598" s="73"/>
      <c r="E598" s="62"/>
      <c r="F598" s="93"/>
      <c r="G598" s="94"/>
      <c r="H598" s="62"/>
      <c r="I598" s="62"/>
      <c r="J598" s="62"/>
      <c r="K598" s="62"/>
      <c r="L598" s="62"/>
    </row>
    <row r="599" ht="16.5" customHeight="1">
      <c r="A599" s="62"/>
      <c r="B599" s="95" t="s">
        <v>2029</v>
      </c>
      <c r="C599" s="79"/>
      <c r="D599" s="73"/>
      <c r="E599" s="62"/>
      <c r="F599" s="93"/>
      <c r="G599" s="94"/>
      <c r="H599" s="62"/>
      <c r="I599" s="62"/>
      <c r="J599" s="62"/>
      <c r="K599" s="62"/>
      <c r="L599" s="62"/>
    </row>
    <row r="600" ht="16.5" customHeight="1">
      <c r="A600" s="62"/>
      <c r="B600" s="95" t="s">
        <v>2029</v>
      </c>
      <c r="C600" s="79"/>
      <c r="D600" s="73"/>
      <c r="E600" s="62"/>
      <c r="F600" s="93"/>
      <c r="G600" s="94"/>
      <c r="H600" s="62"/>
      <c r="I600" s="62"/>
      <c r="J600" s="62"/>
      <c r="K600" s="62"/>
      <c r="L600" s="62"/>
    </row>
    <row r="601" ht="16.5" customHeight="1">
      <c r="A601" s="62"/>
      <c r="B601" s="95" t="s">
        <v>2029</v>
      </c>
      <c r="C601" s="79"/>
      <c r="D601" s="73"/>
      <c r="E601" s="62"/>
      <c r="F601" s="93"/>
      <c r="G601" s="94"/>
      <c r="H601" s="62"/>
      <c r="I601" s="62"/>
      <c r="J601" s="62"/>
      <c r="K601" s="62"/>
      <c r="L601" s="62"/>
    </row>
    <row r="602" ht="16.5" customHeight="1">
      <c r="A602" s="62"/>
      <c r="B602" s="95" t="s">
        <v>2029</v>
      </c>
      <c r="C602" s="79"/>
      <c r="D602" s="73"/>
      <c r="E602" s="62"/>
      <c r="F602" s="93"/>
      <c r="G602" s="94"/>
      <c r="H602" s="62"/>
      <c r="I602" s="62"/>
      <c r="J602" s="62"/>
      <c r="K602" s="62"/>
      <c r="L602" s="62"/>
    </row>
    <row r="603" ht="16.5" customHeight="1">
      <c r="A603" s="62"/>
      <c r="B603" s="95" t="s">
        <v>2029</v>
      </c>
      <c r="C603" s="79"/>
      <c r="D603" s="73"/>
      <c r="E603" s="62"/>
      <c r="F603" s="93"/>
      <c r="G603" s="94"/>
      <c r="H603" s="62"/>
      <c r="I603" s="62"/>
      <c r="J603" s="62"/>
      <c r="K603" s="62"/>
      <c r="L603" s="62"/>
    </row>
    <row r="604" ht="16.5" customHeight="1">
      <c r="A604" s="62"/>
      <c r="B604" s="95" t="s">
        <v>2029</v>
      </c>
      <c r="C604" s="79"/>
      <c r="D604" s="73"/>
      <c r="E604" s="62"/>
      <c r="F604" s="93"/>
      <c r="G604" s="94"/>
      <c r="H604" s="62"/>
      <c r="I604" s="62"/>
      <c r="J604" s="62"/>
      <c r="K604" s="62"/>
      <c r="L604" s="62"/>
    </row>
    <row r="605" ht="16.5" customHeight="1">
      <c r="A605" s="62"/>
      <c r="B605" s="95" t="s">
        <v>2029</v>
      </c>
      <c r="C605" s="79"/>
      <c r="D605" s="73"/>
      <c r="E605" s="62"/>
      <c r="F605" s="93"/>
      <c r="G605" s="94"/>
      <c r="H605" s="62"/>
      <c r="I605" s="62"/>
      <c r="J605" s="62"/>
      <c r="K605" s="62"/>
      <c r="L605" s="62"/>
    </row>
    <row r="606" ht="16.5" customHeight="1">
      <c r="A606" s="62"/>
      <c r="B606" s="95" t="s">
        <v>2029</v>
      </c>
      <c r="C606" s="79"/>
      <c r="D606" s="73"/>
      <c r="E606" s="62"/>
      <c r="F606" s="93"/>
      <c r="G606" s="94"/>
      <c r="H606" s="62"/>
      <c r="I606" s="62"/>
      <c r="J606" s="62"/>
      <c r="K606" s="62"/>
      <c r="L606" s="62"/>
    </row>
    <row r="607" ht="16.5" customHeight="1">
      <c r="A607" s="62"/>
      <c r="B607" s="95" t="s">
        <v>2029</v>
      </c>
      <c r="C607" s="79"/>
      <c r="D607" s="73"/>
      <c r="E607" s="62"/>
      <c r="F607" s="93"/>
      <c r="G607" s="94"/>
      <c r="H607" s="62"/>
      <c r="I607" s="62"/>
      <c r="J607" s="62"/>
      <c r="K607" s="62"/>
      <c r="L607" s="62"/>
    </row>
    <row r="608" ht="16.5" customHeight="1">
      <c r="A608" s="62"/>
      <c r="B608" s="95" t="s">
        <v>2029</v>
      </c>
      <c r="C608" s="79"/>
      <c r="D608" s="73"/>
      <c r="E608" s="62"/>
      <c r="F608" s="93"/>
      <c r="G608" s="94"/>
      <c r="H608" s="62"/>
      <c r="I608" s="62"/>
      <c r="J608" s="62"/>
      <c r="K608" s="62"/>
      <c r="L608" s="62"/>
    </row>
    <row r="609" ht="16.5" customHeight="1">
      <c r="A609" s="62"/>
      <c r="B609" s="95" t="s">
        <v>2029</v>
      </c>
      <c r="C609" s="79"/>
      <c r="D609" s="73"/>
      <c r="E609" s="62"/>
      <c r="F609" s="93"/>
      <c r="G609" s="94"/>
      <c r="H609" s="62"/>
      <c r="I609" s="62"/>
      <c r="J609" s="62"/>
      <c r="K609" s="62"/>
      <c r="L609" s="62"/>
    </row>
    <row r="610" ht="16.5" customHeight="1">
      <c r="A610" s="62"/>
      <c r="B610" s="95" t="s">
        <v>2029</v>
      </c>
      <c r="C610" s="79"/>
      <c r="D610" s="73"/>
      <c r="E610" s="62"/>
      <c r="F610" s="93"/>
      <c r="G610" s="94"/>
      <c r="H610" s="62"/>
      <c r="I610" s="62"/>
      <c r="J610" s="62"/>
      <c r="K610" s="62"/>
      <c r="L610" s="62"/>
    </row>
    <row r="611" ht="16.5" customHeight="1">
      <c r="A611" s="62"/>
      <c r="B611" s="95" t="s">
        <v>2029</v>
      </c>
      <c r="C611" s="79"/>
      <c r="D611" s="73"/>
      <c r="E611" s="62"/>
      <c r="F611" s="93"/>
      <c r="G611" s="94"/>
      <c r="H611" s="62"/>
      <c r="I611" s="62"/>
      <c r="J611" s="62"/>
      <c r="K611" s="62"/>
      <c r="L611" s="62"/>
    </row>
    <row r="612" ht="16.5" customHeight="1">
      <c r="A612" s="62"/>
      <c r="B612" s="95" t="s">
        <v>2029</v>
      </c>
      <c r="C612" s="79"/>
      <c r="D612" s="73"/>
      <c r="E612" s="62"/>
      <c r="F612" s="93"/>
      <c r="G612" s="94"/>
      <c r="H612" s="62"/>
      <c r="I612" s="62"/>
      <c r="J612" s="62"/>
      <c r="K612" s="62"/>
      <c r="L612" s="62"/>
    </row>
    <row r="613" ht="16.5" customHeight="1">
      <c r="A613" s="62"/>
      <c r="B613" s="95" t="s">
        <v>2029</v>
      </c>
      <c r="C613" s="79"/>
      <c r="D613" s="73"/>
      <c r="E613" s="62"/>
      <c r="F613" s="93"/>
      <c r="G613" s="94"/>
      <c r="H613" s="62"/>
      <c r="I613" s="62"/>
      <c r="J613" s="62"/>
      <c r="K613" s="62"/>
      <c r="L613" s="62"/>
    </row>
    <row r="614" ht="16.5" customHeight="1">
      <c r="A614" s="62"/>
      <c r="B614" s="95" t="s">
        <v>2029</v>
      </c>
      <c r="C614" s="79"/>
      <c r="D614" s="73"/>
      <c r="E614" s="62"/>
      <c r="F614" s="93"/>
      <c r="G614" s="94"/>
      <c r="H614" s="62"/>
      <c r="I614" s="62"/>
      <c r="J614" s="62"/>
      <c r="K614" s="62"/>
      <c r="L614" s="62"/>
    </row>
    <row r="615" ht="16.5" customHeight="1">
      <c r="A615" s="62"/>
      <c r="B615" s="95" t="s">
        <v>2029</v>
      </c>
      <c r="C615" s="79"/>
      <c r="D615" s="73"/>
      <c r="E615" s="62"/>
      <c r="F615" s="93"/>
      <c r="G615" s="94"/>
      <c r="H615" s="62"/>
      <c r="I615" s="62"/>
      <c r="J615" s="62"/>
      <c r="K615" s="62"/>
      <c r="L615" s="62"/>
    </row>
    <row r="616" ht="16.5" customHeight="1">
      <c r="A616" s="62"/>
      <c r="B616" s="95" t="s">
        <v>2029</v>
      </c>
      <c r="C616" s="79"/>
      <c r="D616" s="73"/>
      <c r="E616" s="62"/>
      <c r="F616" s="93"/>
      <c r="G616" s="94"/>
      <c r="H616" s="62"/>
      <c r="I616" s="62"/>
      <c r="J616" s="62"/>
      <c r="K616" s="62"/>
      <c r="L616" s="62"/>
    </row>
    <row r="617" ht="16.5" customHeight="1">
      <c r="A617" s="62"/>
      <c r="B617" s="95" t="s">
        <v>2029</v>
      </c>
      <c r="C617" s="79"/>
      <c r="D617" s="73"/>
      <c r="E617" s="62"/>
      <c r="F617" s="93"/>
      <c r="G617" s="94"/>
      <c r="H617" s="62"/>
      <c r="I617" s="62"/>
      <c r="J617" s="62"/>
      <c r="K617" s="62"/>
      <c r="L617" s="62"/>
    </row>
    <row r="618" ht="16.5" customHeight="1">
      <c r="A618" s="62"/>
      <c r="B618" s="95" t="s">
        <v>2029</v>
      </c>
      <c r="C618" s="79"/>
      <c r="D618" s="73"/>
      <c r="E618" s="62"/>
      <c r="F618" s="93"/>
      <c r="G618" s="94"/>
      <c r="H618" s="62"/>
      <c r="I618" s="62"/>
      <c r="J618" s="62"/>
      <c r="K618" s="62"/>
      <c r="L618" s="62"/>
    </row>
    <row r="619" ht="16.5" customHeight="1">
      <c r="A619" s="62"/>
      <c r="B619" s="95" t="s">
        <v>2029</v>
      </c>
      <c r="C619" s="79"/>
      <c r="D619" s="73"/>
      <c r="E619" s="62"/>
      <c r="F619" s="93"/>
      <c r="G619" s="94"/>
      <c r="H619" s="62"/>
      <c r="I619" s="62"/>
      <c r="J619" s="62"/>
      <c r="K619" s="62"/>
      <c r="L619" s="62"/>
    </row>
    <row r="620" ht="16.5" customHeight="1">
      <c r="A620" s="62"/>
      <c r="B620" s="95" t="s">
        <v>2029</v>
      </c>
      <c r="C620" s="79"/>
      <c r="D620" s="73"/>
      <c r="E620" s="62"/>
      <c r="F620" s="93"/>
      <c r="G620" s="94"/>
      <c r="H620" s="62"/>
      <c r="I620" s="62"/>
      <c r="J620" s="62"/>
      <c r="K620" s="62"/>
      <c r="L620" s="62"/>
    </row>
    <row r="621" ht="16.5" customHeight="1">
      <c r="A621" s="62"/>
      <c r="B621" s="95" t="s">
        <v>2029</v>
      </c>
      <c r="C621" s="79"/>
      <c r="D621" s="73"/>
      <c r="E621" s="62"/>
      <c r="F621" s="93"/>
      <c r="G621" s="94"/>
      <c r="H621" s="62"/>
      <c r="I621" s="62"/>
      <c r="J621" s="62"/>
      <c r="K621" s="62"/>
      <c r="L621" s="62"/>
    </row>
    <row r="622" ht="16.5" customHeight="1">
      <c r="A622" s="62"/>
      <c r="B622" s="95" t="s">
        <v>2029</v>
      </c>
      <c r="C622" s="79"/>
      <c r="D622" s="73"/>
      <c r="E622" s="62"/>
      <c r="F622" s="93"/>
      <c r="G622" s="94"/>
      <c r="H622" s="62"/>
      <c r="I622" s="62"/>
      <c r="J622" s="62"/>
      <c r="K622" s="62"/>
      <c r="L622" s="62"/>
    </row>
    <row r="623" ht="16.5" customHeight="1">
      <c r="A623" s="62"/>
      <c r="B623" s="95" t="s">
        <v>2029</v>
      </c>
      <c r="C623" s="79"/>
      <c r="D623" s="73"/>
      <c r="E623" s="62"/>
      <c r="F623" s="93"/>
      <c r="G623" s="94"/>
      <c r="H623" s="62"/>
      <c r="I623" s="62"/>
      <c r="J623" s="62"/>
      <c r="K623" s="62"/>
      <c r="L623" s="62"/>
    </row>
    <row r="624" ht="16.5" customHeight="1">
      <c r="A624" s="62"/>
      <c r="B624" s="95" t="s">
        <v>2029</v>
      </c>
      <c r="C624" s="79"/>
      <c r="D624" s="73"/>
      <c r="E624" s="62"/>
      <c r="F624" s="93"/>
      <c r="G624" s="94"/>
      <c r="H624" s="62"/>
      <c r="I624" s="62"/>
      <c r="J624" s="62"/>
      <c r="K624" s="62"/>
      <c r="L624" s="62"/>
    </row>
    <row r="625" ht="16.5" customHeight="1">
      <c r="A625" s="62"/>
      <c r="B625" s="95" t="s">
        <v>2029</v>
      </c>
      <c r="C625" s="79"/>
      <c r="D625" s="73"/>
      <c r="E625" s="62"/>
      <c r="F625" s="93"/>
      <c r="G625" s="94"/>
      <c r="H625" s="62"/>
      <c r="I625" s="62"/>
      <c r="J625" s="62"/>
      <c r="K625" s="62"/>
      <c r="L625" s="62"/>
    </row>
    <row r="626" ht="16.5" customHeight="1">
      <c r="A626" s="62"/>
      <c r="B626" s="95" t="s">
        <v>2029</v>
      </c>
      <c r="C626" s="79"/>
      <c r="D626" s="73"/>
      <c r="E626" s="62"/>
      <c r="F626" s="93"/>
      <c r="G626" s="94"/>
      <c r="H626" s="62"/>
      <c r="I626" s="62"/>
      <c r="J626" s="62"/>
      <c r="K626" s="62"/>
      <c r="L626" s="62"/>
    </row>
    <row r="627" ht="16.5" customHeight="1">
      <c r="A627" s="62"/>
      <c r="B627" s="95" t="s">
        <v>2029</v>
      </c>
      <c r="C627" s="79"/>
      <c r="D627" s="73"/>
      <c r="E627" s="62"/>
      <c r="F627" s="93"/>
      <c r="G627" s="94"/>
      <c r="H627" s="62"/>
      <c r="I627" s="62"/>
      <c r="J627" s="62"/>
      <c r="K627" s="62"/>
      <c r="L627" s="62"/>
    </row>
    <row r="628" ht="16.5" customHeight="1">
      <c r="A628" s="62"/>
      <c r="B628" s="95" t="s">
        <v>2029</v>
      </c>
      <c r="C628" s="79"/>
      <c r="D628" s="73"/>
      <c r="E628" s="62"/>
      <c r="F628" s="93"/>
      <c r="G628" s="94"/>
      <c r="H628" s="62"/>
      <c r="I628" s="62"/>
      <c r="J628" s="62"/>
      <c r="K628" s="62"/>
      <c r="L628" s="62"/>
    </row>
    <row r="629" ht="16.5" customHeight="1">
      <c r="A629" s="62"/>
      <c r="B629" s="95" t="s">
        <v>2029</v>
      </c>
      <c r="C629" s="79"/>
      <c r="D629" s="73"/>
      <c r="E629" s="62"/>
      <c r="F629" s="93"/>
      <c r="G629" s="94"/>
      <c r="H629" s="62"/>
      <c r="I629" s="62"/>
      <c r="J629" s="62"/>
      <c r="K629" s="62"/>
      <c r="L629" s="62"/>
    </row>
    <row r="630" ht="16.5" customHeight="1">
      <c r="A630" s="62"/>
      <c r="B630" s="95" t="s">
        <v>2029</v>
      </c>
      <c r="C630" s="79"/>
      <c r="D630" s="73"/>
      <c r="E630" s="62"/>
      <c r="F630" s="93"/>
      <c r="G630" s="94"/>
      <c r="H630" s="62"/>
      <c r="I630" s="62"/>
      <c r="J630" s="62"/>
      <c r="K630" s="62"/>
      <c r="L630" s="62"/>
    </row>
    <row r="631" ht="16.5" customHeight="1">
      <c r="A631" s="62"/>
      <c r="B631" s="95" t="s">
        <v>2029</v>
      </c>
      <c r="C631" s="79"/>
      <c r="D631" s="73"/>
      <c r="E631" s="62"/>
      <c r="F631" s="93"/>
      <c r="G631" s="94"/>
      <c r="H631" s="62"/>
      <c r="I631" s="62"/>
      <c r="J631" s="62"/>
      <c r="K631" s="62"/>
      <c r="L631" s="62"/>
    </row>
    <row r="632" ht="16.5" customHeight="1">
      <c r="A632" s="62"/>
      <c r="B632" s="95" t="s">
        <v>2029</v>
      </c>
      <c r="C632" s="79"/>
      <c r="D632" s="73"/>
      <c r="E632" s="62"/>
      <c r="F632" s="93"/>
      <c r="G632" s="94"/>
      <c r="H632" s="62"/>
      <c r="I632" s="62"/>
      <c r="J632" s="62"/>
      <c r="K632" s="62"/>
      <c r="L632" s="62"/>
    </row>
    <row r="633" ht="16.5" customHeight="1">
      <c r="A633" s="62"/>
      <c r="B633" s="95" t="s">
        <v>2029</v>
      </c>
      <c r="C633" s="79"/>
      <c r="D633" s="73"/>
      <c r="E633" s="62"/>
      <c r="F633" s="93"/>
      <c r="G633" s="94"/>
      <c r="H633" s="62"/>
      <c r="I633" s="62"/>
      <c r="J633" s="62"/>
      <c r="K633" s="62"/>
      <c r="L633" s="62"/>
    </row>
    <row r="634" ht="16.5" customHeight="1">
      <c r="A634" s="62"/>
      <c r="B634" s="95" t="s">
        <v>2029</v>
      </c>
      <c r="C634" s="79"/>
      <c r="D634" s="73"/>
      <c r="E634" s="62"/>
      <c r="F634" s="93"/>
      <c r="G634" s="94"/>
      <c r="H634" s="62"/>
      <c r="I634" s="62"/>
      <c r="J634" s="62"/>
      <c r="K634" s="62"/>
      <c r="L634" s="62"/>
    </row>
    <row r="635" ht="16.5" customHeight="1">
      <c r="A635" s="62"/>
      <c r="B635" s="95" t="s">
        <v>2029</v>
      </c>
      <c r="C635" s="79"/>
      <c r="D635" s="73"/>
      <c r="E635" s="62"/>
      <c r="F635" s="93"/>
      <c r="G635" s="94"/>
      <c r="H635" s="62"/>
      <c r="I635" s="62"/>
      <c r="J635" s="62"/>
      <c r="K635" s="62"/>
      <c r="L635" s="62"/>
    </row>
    <row r="636" ht="16.5" customHeight="1">
      <c r="A636" s="62"/>
      <c r="B636" s="95" t="s">
        <v>2029</v>
      </c>
      <c r="C636" s="79"/>
      <c r="D636" s="73"/>
      <c r="E636" s="62"/>
      <c r="F636" s="93"/>
      <c r="G636" s="94"/>
      <c r="H636" s="62"/>
      <c r="I636" s="62"/>
      <c r="J636" s="62"/>
      <c r="K636" s="62"/>
      <c r="L636" s="62"/>
    </row>
    <row r="637" ht="16.5" customHeight="1">
      <c r="A637" s="62"/>
      <c r="B637" s="95" t="s">
        <v>2029</v>
      </c>
      <c r="C637" s="79"/>
      <c r="D637" s="73"/>
      <c r="E637" s="62"/>
      <c r="F637" s="93"/>
      <c r="G637" s="94"/>
      <c r="H637" s="62"/>
      <c r="I637" s="62"/>
      <c r="J637" s="62"/>
      <c r="K637" s="62"/>
      <c r="L637" s="62"/>
    </row>
    <row r="638" ht="16.5" customHeight="1">
      <c r="A638" s="62"/>
      <c r="B638" s="95" t="s">
        <v>2029</v>
      </c>
      <c r="C638" s="79"/>
      <c r="D638" s="73"/>
      <c r="E638" s="62"/>
      <c r="F638" s="93"/>
      <c r="G638" s="94"/>
      <c r="H638" s="62"/>
      <c r="I638" s="62"/>
      <c r="J638" s="62"/>
      <c r="K638" s="62"/>
      <c r="L638" s="62"/>
    </row>
    <row r="639" ht="16.5" customHeight="1">
      <c r="A639" s="62"/>
      <c r="B639" s="95" t="s">
        <v>2029</v>
      </c>
      <c r="C639" s="79"/>
      <c r="D639" s="73"/>
      <c r="E639" s="62"/>
      <c r="F639" s="93"/>
      <c r="G639" s="94"/>
      <c r="H639" s="62"/>
      <c r="I639" s="62"/>
      <c r="J639" s="62"/>
      <c r="K639" s="62"/>
      <c r="L639" s="62"/>
    </row>
    <row r="640" ht="16.5" customHeight="1">
      <c r="A640" s="62"/>
      <c r="B640" s="95" t="s">
        <v>2029</v>
      </c>
      <c r="C640" s="79"/>
      <c r="D640" s="73"/>
      <c r="E640" s="62"/>
      <c r="F640" s="93"/>
      <c r="G640" s="94"/>
      <c r="H640" s="62"/>
      <c r="I640" s="62"/>
      <c r="J640" s="62"/>
      <c r="K640" s="62"/>
      <c r="L640" s="62"/>
    </row>
    <row r="641" ht="16.5" customHeight="1">
      <c r="A641" s="62"/>
      <c r="B641" s="95" t="s">
        <v>2029</v>
      </c>
      <c r="C641" s="79"/>
      <c r="D641" s="73"/>
      <c r="E641" s="62"/>
      <c r="F641" s="93"/>
      <c r="G641" s="94"/>
      <c r="H641" s="62"/>
      <c r="I641" s="62"/>
      <c r="J641" s="62"/>
      <c r="K641" s="62"/>
      <c r="L641" s="62"/>
    </row>
    <row r="642" ht="16.5" customHeight="1">
      <c r="A642" s="62"/>
      <c r="B642" s="95" t="s">
        <v>2029</v>
      </c>
      <c r="C642" s="79"/>
      <c r="D642" s="73"/>
      <c r="E642" s="62"/>
      <c r="F642" s="93"/>
      <c r="G642" s="94"/>
      <c r="H642" s="62"/>
      <c r="I642" s="62"/>
      <c r="J642" s="62"/>
      <c r="K642" s="62"/>
      <c r="L642" s="62"/>
    </row>
    <row r="643" ht="16.5" customHeight="1">
      <c r="A643" s="62"/>
      <c r="B643" s="95" t="s">
        <v>2029</v>
      </c>
      <c r="C643" s="79"/>
      <c r="D643" s="73"/>
      <c r="E643" s="62"/>
      <c r="F643" s="93"/>
      <c r="G643" s="94"/>
      <c r="H643" s="62"/>
      <c r="I643" s="62"/>
      <c r="J643" s="62"/>
      <c r="K643" s="62"/>
      <c r="L643" s="62"/>
    </row>
    <row r="644" ht="16.5" customHeight="1">
      <c r="A644" s="62"/>
      <c r="B644" s="95" t="s">
        <v>2029</v>
      </c>
      <c r="C644" s="79"/>
      <c r="D644" s="73"/>
      <c r="E644" s="62"/>
      <c r="F644" s="93"/>
      <c r="G644" s="94"/>
      <c r="H644" s="62"/>
      <c r="I644" s="62"/>
      <c r="J644" s="62"/>
      <c r="K644" s="62"/>
      <c r="L644" s="62"/>
    </row>
    <row r="645" ht="16.5" customHeight="1">
      <c r="A645" s="62"/>
      <c r="B645" s="95" t="s">
        <v>2029</v>
      </c>
      <c r="C645" s="79"/>
      <c r="D645" s="73"/>
      <c r="E645" s="62"/>
      <c r="F645" s="93"/>
      <c r="G645" s="94"/>
      <c r="H645" s="62"/>
      <c r="I645" s="62"/>
      <c r="J645" s="62"/>
      <c r="K645" s="62"/>
      <c r="L645" s="62"/>
    </row>
    <row r="646" ht="16.5" customHeight="1">
      <c r="A646" s="62"/>
      <c r="B646" s="95" t="s">
        <v>2029</v>
      </c>
      <c r="C646" s="79"/>
      <c r="D646" s="73"/>
      <c r="E646" s="62"/>
      <c r="F646" s="93"/>
      <c r="G646" s="94"/>
      <c r="H646" s="62"/>
      <c r="I646" s="62"/>
      <c r="J646" s="62"/>
      <c r="K646" s="62"/>
      <c r="L646" s="62"/>
    </row>
    <row r="647" ht="16.5" customHeight="1">
      <c r="A647" s="62"/>
      <c r="B647" s="95" t="s">
        <v>2029</v>
      </c>
      <c r="C647" s="79"/>
      <c r="D647" s="73"/>
      <c r="E647" s="62"/>
      <c r="F647" s="93"/>
      <c r="G647" s="94"/>
      <c r="H647" s="62"/>
      <c r="I647" s="62"/>
      <c r="J647" s="62"/>
      <c r="K647" s="62"/>
      <c r="L647" s="62"/>
    </row>
    <row r="648" ht="16.5" customHeight="1">
      <c r="A648" s="62"/>
      <c r="B648" s="95" t="s">
        <v>2029</v>
      </c>
      <c r="C648" s="79"/>
      <c r="D648" s="73"/>
      <c r="E648" s="62"/>
      <c r="F648" s="93"/>
      <c r="G648" s="94"/>
      <c r="H648" s="62"/>
      <c r="I648" s="62"/>
      <c r="J648" s="62"/>
      <c r="K648" s="62"/>
      <c r="L648" s="62"/>
    </row>
    <row r="649" ht="16.5" customHeight="1">
      <c r="A649" s="62"/>
      <c r="B649" s="95" t="s">
        <v>2029</v>
      </c>
      <c r="C649" s="79"/>
      <c r="D649" s="73"/>
      <c r="E649" s="62"/>
      <c r="F649" s="93"/>
      <c r="G649" s="94"/>
      <c r="H649" s="62"/>
      <c r="I649" s="62"/>
      <c r="J649" s="62"/>
      <c r="K649" s="62"/>
      <c r="L649" s="62"/>
    </row>
    <row r="650" ht="16.5" customHeight="1">
      <c r="A650" s="62"/>
      <c r="B650" s="95" t="s">
        <v>2029</v>
      </c>
      <c r="C650" s="79"/>
      <c r="D650" s="73"/>
      <c r="E650" s="62"/>
      <c r="F650" s="93"/>
      <c r="G650" s="94"/>
      <c r="H650" s="62"/>
      <c r="I650" s="62"/>
      <c r="J650" s="62"/>
      <c r="K650" s="62"/>
      <c r="L650" s="62"/>
    </row>
    <row r="651" ht="16.5" customHeight="1">
      <c r="A651" s="62"/>
      <c r="B651" s="95" t="s">
        <v>2029</v>
      </c>
      <c r="C651" s="79"/>
      <c r="D651" s="73"/>
      <c r="E651" s="62"/>
      <c r="F651" s="93"/>
      <c r="G651" s="94"/>
      <c r="H651" s="62"/>
      <c r="I651" s="62"/>
      <c r="J651" s="62"/>
      <c r="K651" s="62"/>
      <c r="L651" s="62"/>
    </row>
    <row r="652" ht="16.5" customHeight="1">
      <c r="A652" s="62"/>
      <c r="B652" s="95" t="s">
        <v>2029</v>
      </c>
      <c r="C652" s="79"/>
      <c r="D652" s="73"/>
      <c r="E652" s="62"/>
      <c r="F652" s="93"/>
      <c r="G652" s="94"/>
      <c r="H652" s="62"/>
      <c r="I652" s="62"/>
      <c r="J652" s="62"/>
      <c r="K652" s="62"/>
      <c r="L652" s="62"/>
    </row>
    <row r="653" ht="16.5" customHeight="1">
      <c r="A653" s="62"/>
      <c r="B653" s="95" t="s">
        <v>2029</v>
      </c>
      <c r="C653" s="79"/>
      <c r="D653" s="73"/>
      <c r="E653" s="62"/>
      <c r="F653" s="93"/>
      <c r="G653" s="94"/>
      <c r="H653" s="62"/>
      <c r="I653" s="62"/>
      <c r="J653" s="62"/>
      <c r="K653" s="62"/>
      <c r="L653" s="62"/>
    </row>
    <row r="654" ht="16.5" customHeight="1">
      <c r="A654" s="62"/>
      <c r="B654" s="95" t="s">
        <v>2029</v>
      </c>
      <c r="C654" s="79"/>
      <c r="D654" s="73"/>
      <c r="E654" s="62"/>
      <c r="F654" s="93"/>
      <c r="G654" s="94"/>
      <c r="H654" s="62"/>
      <c r="I654" s="62"/>
      <c r="J654" s="62"/>
      <c r="K654" s="62"/>
      <c r="L654" s="62"/>
    </row>
    <row r="655" ht="16.5" customHeight="1">
      <c r="A655" s="62"/>
      <c r="B655" s="95" t="s">
        <v>2029</v>
      </c>
      <c r="C655" s="79"/>
      <c r="D655" s="73"/>
      <c r="E655" s="62"/>
      <c r="F655" s="93"/>
      <c r="G655" s="94"/>
      <c r="H655" s="62"/>
      <c r="I655" s="62"/>
      <c r="J655" s="62"/>
      <c r="K655" s="62"/>
      <c r="L655" s="62"/>
    </row>
    <row r="656" ht="16.5" customHeight="1">
      <c r="A656" s="62"/>
      <c r="B656" s="95" t="s">
        <v>2029</v>
      </c>
      <c r="C656" s="79"/>
      <c r="D656" s="73"/>
      <c r="E656" s="62"/>
      <c r="F656" s="93"/>
      <c r="G656" s="94"/>
      <c r="H656" s="62"/>
      <c r="I656" s="62"/>
      <c r="J656" s="62"/>
      <c r="K656" s="62"/>
      <c r="L656" s="62"/>
    </row>
    <row r="657" ht="16.5" customHeight="1">
      <c r="A657" s="62"/>
      <c r="B657" s="95" t="s">
        <v>2029</v>
      </c>
      <c r="C657" s="79"/>
      <c r="D657" s="73"/>
      <c r="E657" s="62"/>
      <c r="F657" s="93"/>
      <c r="G657" s="94"/>
      <c r="H657" s="62"/>
      <c r="I657" s="62"/>
      <c r="J657" s="62"/>
      <c r="K657" s="62"/>
      <c r="L657" s="62"/>
    </row>
    <row r="658" ht="16.5" customHeight="1">
      <c r="A658" s="62"/>
      <c r="B658" s="95" t="s">
        <v>2029</v>
      </c>
      <c r="C658" s="79"/>
      <c r="D658" s="73"/>
      <c r="E658" s="62"/>
      <c r="F658" s="93"/>
      <c r="G658" s="94"/>
      <c r="H658" s="62"/>
      <c r="I658" s="62"/>
      <c r="J658" s="62"/>
      <c r="K658" s="62"/>
      <c r="L658" s="62"/>
    </row>
    <row r="659" ht="16.5" customHeight="1">
      <c r="A659" s="62"/>
      <c r="B659" s="95" t="s">
        <v>2029</v>
      </c>
      <c r="C659" s="79"/>
      <c r="D659" s="73"/>
      <c r="E659" s="62"/>
      <c r="F659" s="93"/>
      <c r="G659" s="94"/>
      <c r="H659" s="62"/>
      <c r="I659" s="62"/>
      <c r="J659" s="62"/>
      <c r="K659" s="62"/>
      <c r="L659" s="62"/>
    </row>
    <row r="660" ht="16.5" customHeight="1">
      <c r="A660" s="62"/>
      <c r="B660" s="95" t="s">
        <v>2029</v>
      </c>
      <c r="C660" s="79"/>
      <c r="D660" s="73"/>
      <c r="E660" s="62"/>
      <c r="F660" s="93"/>
      <c r="G660" s="94"/>
      <c r="H660" s="62"/>
      <c r="I660" s="62"/>
      <c r="J660" s="62"/>
      <c r="K660" s="62"/>
      <c r="L660" s="62"/>
    </row>
    <row r="661" ht="16.5" customHeight="1">
      <c r="A661" s="62"/>
      <c r="B661" s="95" t="s">
        <v>2029</v>
      </c>
      <c r="C661" s="79"/>
      <c r="D661" s="73"/>
      <c r="E661" s="62"/>
      <c r="F661" s="93"/>
      <c r="G661" s="94"/>
      <c r="H661" s="62"/>
      <c r="I661" s="62"/>
      <c r="J661" s="62"/>
      <c r="K661" s="62"/>
      <c r="L661" s="62"/>
    </row>
    <row r="662" ht="16.5" customHeight="1">
      <c r="A662" s="62"/>
      <c r="B662" s="95" t="s">
        <v>2029</v>
      </c>
      <c r="C662" s="79"/>
      <c r="D662" s="73"/>
      <c r="E662" s="62"/>
      <c r="F662" s="93"/>
      <c r="G662" s="94"/>
      <c r="H662" s="62"/>
      <c r="I662" s="62"/>
      <c r="J662" s="62"/>
      <c r="K662" s="62"/>
      <c r="L662" s="62"/>
    </row>
    <row r="663" ht="16.5" customHeight="1">
      <c r="A663" s="62"/>
      <c r="B663" s="95" t="s">
        <v>2029</v>
      </c>
      <c r="C663" s="79"/>
      <c r="D663" s="73"/>
      <c r="E663" s="62"/>
      <c r="F663" s="93"/>
      <c r="G663" s="94"/>
      <c r="H663" s="62"/>
      <c r="I663" s="62"/>
      <c r="J663" s="62"/>
      <c r="K663" s="62"/>
      <c r="L663" s="62"/>
    </row>
    <row r="664" ht="16.5" customHeight="1">
      <c r="A664" s="62"/>
      <c r="B664" s="95" t="s">
        <v>2029</v>
      </c>
      <c r="C664" s="79"/>
      <c r="D664" s="73"/>
      <c r="E664" s="62"/>
      <c r="F664" s="93"/>
      <c r="G664" s="94"/>
      <c r="H664" s="62"/>
      <c r="I664" s="62"/>
      <c r="J664" s="62"/>
      <c r="K664" s="62"/>
      <c r="L664" s="62"/>
    </row>
    <row r="665" ht="16.5" customHeight="1">
      <c r="A665" s="62"/>
      <c r="B665" s="95" t="s">
        <v>2029</v>
      </c>
      <c r="C665" s="79"/>
      <c r="D665" s="73"/>
      <c r="E665" s="62"/>
      <c r="F665" s="93"/>
      <c r="G665" s="94"/>
      <c r="H665" s="62"/>
      <c r="I665" s="62"/>
      <c r="J665" s="62"/>
      <c r="K665" s="62"/>
      <c r="L665" s="62"/>
    </row>
    <row r="666" ht="16.5" customHeight="1">
      <c r="A666" s="62"/>
      <c r="B666" s="95" t="s">
        <v>2029</v>
      </c>
      <c r="C666" s="79"/>
      <c r="D666" s="73"/>
      <c r="E666" s="62"/>
      <c r="F666" s="93"/>
      <c r="G666" s="94"/>
      <c r="H666" s="62"/>
      <c r="I666" s="62"/>
      <c r="J666" s="62"/>
      <c r="K666" s="62"/>
      <c r="L666" s="62"/>
    </row>
    <row r="667" ht="16.5" customHeight="1">
      <c r="A667" s="62"/>
      <c r="B667" s="95" t="s">
        <v>2029</v>
      </c>
      <c r="C667" s="79"/>
      <c r="D667" s="73"/>
      <c r="E667" s="62"/>
      <c r="F667" s="93"/>
      <c r="G667" s="94"/>
      <c r="H667" s="62"/>
      <c r="I667" s="62"/>
      <c r="J667" s="62"/>
      <c r="K667" s="62"/>
      <c r="L667" s="62"/>
    </row>
    <row r="668" ht="16.5" customHeight="1">
      <c r="A668" s="62"/>
      <c r="B668" s="95" t="s">
        <v>2029</v>
      </c>
      <c r="C668" s="79"/>
      <c r="D668" s="73"/>
      <c r="E668" s="62"/>
      <c r="F668" s="93"/>
      <c r="G668" s="94"/>
      <c r="H668" s="62"/>
      <c r="I668" s="62"/>
      <c r="J668" s="62"/>
      <c r="K668" s="62"/>
      <c r="L668" s="62"/>
    </row>
    <row r="669" ht="16.5" customHeight="1">
      <c r="A669" s="62"/>
      <c r="B669" s="95" t="s">
        <v>2029</v>
      </c>
      <c r="C669" s="79"/>
      <c r="D669" s="73"/>
      <c r="E669" s="62"/>
      <c r="F669" s="93"/>
      <c r="G669" s="94"/>
      <c r="H669" s="62"/>
      <c r="I669" s="62"/>
      <c r="J669" s="62"/>
      <c r="K669" s="62"/>
      <c r="L669" s="62"/>
    </row>
    <row r="670" ht="16.5" customHeight="1">
      <c r="A670" s="62"/>
      <c r="B670" s="95" t="s">
        <v>2029</v>
      </c>
      <c r="C670" s="79"/>
      <c r="D670" s="73"/>
      <c r="E670" s="62"/>
      <c r="F670" s="93"/>
      <c r="G670" s="94"/>
      <c r="H670" s="62"/>
      <c r="I670" s="62"/>
      <c r="J670" s="62"/>
      <c r="K670" s="62"/>
      <c r="L670" s="62"/>
    </row>
    <row r="671" ht="16.5" customHeight="1">
      <c r="A671" s="62"/>
      <c r="B671" s="95" t="s">
        <v>2029</v>
      </c>
      <c r="C671" s="79"/>
      <c r="D671" s="73"/>
      <c r="E671" s="62"/>
      <c r="F671" s="93"/>
      <c r="G671" s="94"/>
      <c r="H671" s="62"/>
      <c r="I671" s="62"/>
      <c r="J671" s="62"/>
      <c r="K671" s="62"/>
      <c r="L671" s="62"/>
    </row>
    <row r="672" ht="16.5" customHeight="1">
      <c r="A672" s="62"/>
      <c r="B672" s="95" t="s">
        <v>2029</v>
      </c>
      <c r="C672" s="79"/>
      <c r="D672" s="73"/>
      <c r="E672" s="62"/>
      <c r="F672" s="93"/>
      <c r="G672" s="94"/>
      <c r="H672" s="62"/>
      <c r="I672" s="62"/>
      <c r="J672" s="62"/>
      <c r="K672" s="62"/>
      <c r="L672" s="62"/>
    </row>
    <row r="673" ht="16.5" customHeight="1">
      <c r="A673" s="62"/>
      <c r="B673" s="95" t="s">
        <v>2029</v>
      </c>
      <c r="C673" s="79"/>
      <c r="D673" s="73"/>
      <c r="E673" s="62"/>
      <c r="F673" s="93"/>
      <c r="G673" s="94"/>
      <c r="H673" s="62"/>
      <c r="I673" s="62"/>
      <c r="J673" s="62"/>
      <c r="K673" s="62"/>
      <c r="L673" s="62"/>
    </row>
    <row r="674" ht="16.5" customHeight="1">
      <c r="A674" s="62"/>
      <c r="B674" s="95" t="s">
        <v>2029</v>
      </c>
      <c r="C674" s="79"/>
      <c r="D674" s="73"/>
      <c r="E674" s="62"/>
      <c r="F674" s="93"/>
      <c r="G674" s="94"/>
      <c r="H674" s="62"/>
      <c r="I674" s="62"/>
      <c r="J674" s="62"/>
      <c r="K674" s="62"/>
      <c r="L674" s="62"/>
    </row>
    <row r="675" ht="16.5" customHeight="1">
      <c r="A675" s="62"/>
      <c r="B675" s="95" t="s">
        <v>2029</v>
      </c>
      <c r="C675" s="79"/>
      <c r="D675" s="73"/>
      <c r="E675" s="62"/>
      <c r="F675" s="93"/>
      <c r="G675" s="94"/>
      <c r="H675" s="62"/>
      <c r="I675" s="62"/>
      <c r="J675" s="62"/>
      <c r="K675" s="62"/>
      <c r="L675" s="62"/>
    </row>
    <row r="676" ht="16.5" customHeight="1">
      <c r="A676" s="62"/>
      <c r="B676" s="95" t="s">
        <v>2029</v>
      </c>
      <c r="C676" s="79"/>
      <c r="D676" s="73"/>
      <c r="E676" s="62"/>
      <c r="F676" s="93"/>
      <c r="G676" s="94"/>
      <c r="H676" s="62"/>
      <c r="I676" s="62"/>
      <c r="J676" s="62"/>
      <c r="K676" s="62"/>
      <c r="L676" s="62"/>
    </row>
    <row r="677" ht="16.5" customHeight="1">
      <c r="A677" s="62"/>
      <c r="B677" s="95" t="s">
        <v>2029</v>
      </c>
      <c r="C677" s="79"/>
      <c r="D677" s="73"/>
      <c r="E677" s="62"/>
      <c r="F677" s="93"/>
      <c r="G677" s="94"/>
      <c r="H677" s="62"/>
      <c r="I677" s="62"/>
      <c r="J677" s="62"/>
      <c r="K677" s="62"/>
      <c r="L677" s="62"/>
    </row>
    <row r="678" ht="16.5" customHeight="1">
      <c r="A678" s="62"/>
      <c r="B678" s="95" t="s">
        <v>2029</v>
      </c>
      <c r="C678" s="79"/>
      <c r="D678" s="73"/>
      <c r="E678" s="62"/>
      <c r="F678" s="93"/>
      <c r="G678" s="94"/>
      <c r="H678" s="62"/>
      <c r="I678" s="62"/>
      <c r="J678" s="62"/>
      <c r="K678" s="62"/>
      <c r="L678" s="62"/>
    </row>
    <row r="679" ht="16.5" customHeight="1">
      <c r="A679" s="62"/>
      <c r="B679" s="95" t="s">
        <v>2029</v>
      </c>
      <c r="C679" s="79"/>
      <c r="D679" s="73"/>
      <c r="E679" s="62"/>
      <c r="F679" s="93"/>
      <c r="G679" s="94"/>
      <c r="H679" s="62"/>
      <c r="I679" s="62"/>
      <c r="J679" s="62"/>
      <c r="K679" s="62"/>
      <c r="L679" s="62"/>
    </row>
    <row r="680" ht="16.5" customHeight="1">
      <c r="A680" s="62"/>
      <c r="B680" s="95" t="s">
        <v>2029</v>
      </c>
      <c r="C680" s="79"/>
      <c r="D680" s="73"/>
      <c r="E680" s="62"/>
      <c r="F680" s="93"/>
      <c r="G680" s="94"/>
      <c r="H680" s="62"/>
      <c r="I680" s="62"/>
      <c r="J680" s="62"/>
      <c r="K680" s="62"/>
      <c r="L680" s="62"/>
    </row>
    <row r="681" ht="16.5" customHeight="1">
      <c r="A681" s="62"/>
      <c r="B681" s="95" t="s">
        <v>2029</v>
      </c>
      <c r="C681" s="79"/>
      <c r="D681" s="73"/>
      <c r="E681" s="62"/>
      <c r="F681" s="93"/>
      <c r="G681" s="94"/>
      <c r="H681" s="62"/>
      <c r="I681" s="62"/>
      <c r="J681" s="62"/>
      <c r="K681" s="62"/>
      <c r="L681" s="62"/>
    </row>
    <row r="682" ht="16.5" customHeight="1">
      <c r="A682" s="62"/>
      <c r="B682" s="95" t="s">
        <v>2029</v>
      </c>
      <c r="C682" s="79"/>
      <c r="D682" s="73"/>
      <c r="E682" s="62"/>
      <c r="F682" s="93"/>
      <c r="G682" s="94"/>
      <c r="H682" s="62"/>
      <c r="I682" s="62"/>
      <c r="J682" s="62"/>
      <c r="K682" s="62"/>
      <c r="L682" s="62"/>
    </row>
    <row r="683" ht="16.5" customHeight="1">
      <c r="A683" s="62"/>
      <c r="B683" s="95" t="s">
        <v>2029</v>
      </c>
      <c r="C683" s="79"/>
      <c r="D683" s="73"/>
      <c r="E683" s="62"/>
      <c r="F683" s="93"/>
      <c r="G683" s="94"/>
      <c r="H683" s="62"/>
      <c r="I683" s="62"/>
      <c r="J683" s="62"/>
      <c r="K683" s="62"/>
      <c r="L683" s="62"/>
    </row>
    <row r="684" ht="16.5" customHeight="1">
      <c r="A684" s="62"/>
      <c r="B684" s="95" t="s">
        <v>2029</v>
      </c>
      <c r="C684" s="79"/>
      <c r="D684" s="73"/>
      <c r="E684" s="62"/>
      <c r="F684" s="93"/>
      <c r="G684" s="94"/>
      <c r="H684" s="62"/>
      <c r="I684" s="62"/>
      <c r="J684" s="62"/>
      <c r="K684" s="62"/>
      <c r="L684" s="62"/>
    </row>
    <row r="685" ht="16.5" customHeight="1">
      <c r="A685" s="62"/>
      <c r="B685" s="95" t="s">
        <v>2029</v>
      </c>
      <c r="C685" s="79"/>
      <c r="D685" s="73"/>
      <c r="E685" s="62"/>
      <c r="F685" s="93"/>
      <c r="G685" s="94"/>
      <c r="H685" s="62"/>
      <c r="I685" s="62"/>
      <c r="J685" s="62"/>
      <c r="K685" s="62"/>
      <c r="L685" s="62"/>
    </row>
    <row r="686" ht="16.5" customHeight="1">
      <c r="A686" s="62"/>
      <c r="B686" s="95" t="s">
        <v>2029</v>
      </c>
      <c r="C686" s="79"/>
      <c r="D686" s="73"/>
      <c r="E686" s="62"/>
      <c r="F686" s="93"/>
      <c r="G686" s="94"/>
      <c r="H686" s="62"/>
      <c r="I686" s="62"/>
      <c r="J686" s="62"/>
      <c r="K686" s="62"/>
      <c r="L686" s="62"/>
    </row>
    <row r="687" ht="16.5" customHeight="1">
      <c r="A687" s="62"/>
      <c r="B687" s="95" t="s">
        <v>2029</v>
      </c>
      <c r="C687" s="79"/>
      <c r="D687" s="73"/>
      <c r="E687" s="62"/>
      <c r="F687" s="93"/>
      <c r="G687" s="94"/>
      <c r="H687" s="62"/>
      <c r="I687" s="62"/>
      <c r="J687" s="62"/>
      <c r="K687" s="62"/>
      <c r="L687" s="62"/>
    </row>
    <row r="688" ht="16.5" customHeight="1">
      <c r="A688" s="62"/>
      <c r="B688" s="95" t="s">
        <v>2029</v>
      </c>
      <c r="C688" s="79"/>
      <c r="D688" s="73"/>
      <c r="E688" s="62"/>
      <c r="F688" s="93"/>
      <c r="G688" s="94"/>
      <c r="H688" s="62"/>
      <c r="I688" s="62"/>
      <c r="J688" s="62"/>
      <c r="K688" s="62"/>
      <c r="L688" s="62"/>
    </row>
    <row r="689" ht="16.5" customHeight="1">
      <c r="A689" s="62"/>
      <c r="B689" s="95" t="s">
        <v>2029</v>
      </c>
      <c r="C689" s="79"/>
      <c r="D689" s="73"/>
      <c r="E689" s="62"/>
      <c r="F689" s="93"/>
      <c r="G689" s="94"/>
      <c r="H689" s="62"/>
      <c r="I689" s="62"/>
      <c r="J689" s="62"/>
      <c r="K689" s="62"/>
      <c r="L689" s="62"/>
    </row>
    <row r="690" ht="16.5" customHeight="1">
      <c r="A690" s="62"/>
      <c r="B690" s="95" t="s">
        <v>2029</v>
      </c>
      <c r="C690" s="79"/>
      <c r="D690" s="73"/>
      <c r="E690" s="62"/>
      <c r="F690" s="93"/>
      <c r="G690" s="94"/>
      <c r="H690" s="62"/>
      <c r="I690" s="62"/>
      <c r="J690" s="62"/>
      <c r="K690" s="62"/>
      <c r="L690" s="62"/>
    </row>
    <row r="691" ht="16.5" customHeight="1">
      <c r="A691" s="62"/>
      <c r="B691" s="95" t="s">
        <v>2029</v>
      </c>
      <c r="C691" s="79"/>
      <c r="D691" s="73"/>
      <c r="E691" s="62"/>
      <c r="F691" s="93"/>
      <c r="G691" s="94"/>
      <c r="H691" s="62"/>
      <c r="I691" s="62"/>
      <c r="J691" s="62"/>
      <c r="K691" s="62"/>
      <c r="L691" s="62"/>
    </row>
    <row r="692" ht="16.5" customHeight="1">
      <c r="A692" s="62"/>
      <c r="B692" s="95" t="s">
        <v>2029</v>
      </c>
      <c r="C692" s="79"/>
      <c r="D692" s="73"/>
      <c r="E692" s="62"/>
      <c r="F692" s="93"/>
      <c r="G692" s="94"/>
      <c r="H692" s="62"/>
      <c r="I692" s="62"/>
      <c r="J692" s="62"/>
      <c r="K692" s="62"/>
      <c r="L692" s="62"/>
    </row>
    <row r="693" ht="16.5" customHeight="1">
      <c r="A693" s="62"/>
      <c r="B693" s="95" t="s">
        <v>2029</v>
      </c>
      <c r="C693" s="79"/>
      <c r="D693" s="73"/>
      <c r="E693" s="62"/>
      <c r="F693" s="93"/>
      <c r="G693" s="94"/>
      <c r="H693" s="62"/>
      <c r="I693" s="62"/>
      <c r="J693" s="62"/>
      <c r="K693" s="62"/>
      <c r="L693" s="62"/>
    </row>
    <row r="694" ht="16.5" customHeight="1">
      <c r="A694" s="62"/>
      <c r="B694" s="95" t="s">
        <v>2029</v>
      </c>
      <c r="C694" s="79"/>
      <c r="D694" s="73"/>
      <c r="E694" s="62"/>
      <c r="F694" s="93"/>
      <c r="G694" s="94"/>
      <c r="H694" s="62"/>
      <c r="I694" s="62"/>
      <c r="J694" s="62"/>
      <c r="K694" s="62"/>
      <c r="L694" s="62"/>
    </row>
    <row r="695" ht="16.5" customHeight="1">
      <c r="A695" s="62"/>
      <c r="B695" s="95" t="s">
        <v>2029</v>
      </c>
      <c r="C695" s="79"/>
      <c r="D695" s="73"/>
      <c r="E695" s="62"/>
      <c r="F695" s="93"/>
      <c r="G695" s="94"/>
      <c r="H695" s="62"/>
      <c r="I695" s="62"/>
      <c r="J695" s="62"/>
      <c r="K695" s="62"/>
      <c r="L695" s="62"/>
    </row>
    <row r="696" ht="16.5" customHeight="1">
      <c r="A696" s="62"/>
      <c r="B696" s="95" t="s">
        <v>2029</v>
      </c>
      <c r="C696" s="79"/>
      <c r="D696" s="73"/>
      <c r="E696" s="62"/>
      <c r="F696" s="93"/>
      <c r="G696" s="94"/>
      <c r="H696" s="62"/>
      <c r="I696" s="62"/>
      <c r="J696" s="62"/>
      <c r="K696" s="62"/>
      <c r="L696" s="62"/>
    </row>
    <row r="697" ht="16.5" customHeight="1">
      <c r="A697" s="62"/>
      <c r="B697" s="95" t="s">
        <v>2029</v>
      </c>
      <c r="C697" s="79"/>
      <c r="D697" s="73"/>
      <c r="E697" s="62"/>
      <c r="F697" s="93"/>
      <c r="G697" s="94"/>
      <c r="H697" s="62"/>
      <c r="I697" s="62"/>
      <c r="J697" s="62"/>
      <c r="K697" s="62"/>
      <c r="L697" s="62"/>
    </row>
    <row r="698" ht="16.5" customHeight="1">
      <c r="A698" s="62"/>
      <c r="B698" s="95" t="s">
        <v>2029</v>
      </c>
      <c r="C698" s="79"/>
      <c r="D698" s="73"/>
      <c r="E698" s="62"/>
      <c r="F698" s="93"/>
      <c r="G698" s="94"/>
      <c r="H698" s="62"/>
      <c r="I698" s="62"/>
      <c r="J698" s="62"/>
      <c r="K698" s="62"/>
      <c r="L698" s="62"/>
    </row>
    <row r="699" ht="16.5" customHeight="1">
      <c r="A699" s="62"/>
      <c r="B699" s="95" t="s">
        <v>2029</v>
      </c>
      <c r="C699" s="79"/>
      <c r="D699" s="73"/>
      <c r="E699" s="62"/>
      <c r="F699" s="93"/>
      <c r="G699" s="94"/>
      <c r="H699" s="62"/>
      <c r="I699" s="62"/>
      <c r="J699" s="62"/>
      <c r="K699" s="62"/>
      <c r="L699" s="62"/>
    </row>
    <row r="700" ht="16.5" customHeight="1">
      <c r="A700" s="62"/>
      <c r="B700" s="95" t="s">
        <v>2029</v>
      </c>
      <c r="C700" s="79"/>
      <c r="D700" s="73"/>
      <c r="E700" s="62"/>
      <c r="F700" s="93"/>
      <c r="G700" s="94"/>
      <c r="H700" s="62"/>
      <c r="I700" s="62"/>
      <c r="J700" s="62"/>
      <c r="K700" s="62"/>
      <c r="L700" s="62"/>
    </row>
    <row r="701" ht="16.5" customHeight="1">
      <c r="A701" s="62"/>
      <c r="B701" s="95" t="s">
        <v>2029</v>
      </c>
      <c r="C701" s="79"/>
      <c r="D701" s="73"/>
      <c r="E701" s="62"/>
      <c r="F701" s="93"/>
      <c r="G701" s="94"/>
      <c r="H701" s="62"/>
      <c r="I701" s="62"/>
      <c r="J701" s="62"/>
      <c r="K701" s="62"/>
      <c r="L701" s="62"/>
    </row>
    <row r="702" ht="16.5" customHeight="1">
      <c r="A702" s="62"/>
      <c r="B702" s="95" t="s">
        <v>2029</v>
      </c>
      <c r="C702" s="79"/>
      <c r="D702" s="73"/>
      <c r="E702" s="62"/>
      <c r="F702" s="93"/>
      <c r="G702" s="94"/>
      <c r="H702" s="62"/>
      <c r="I702" s="62"/>
      <c r="J702" s="62"/>
      <c r="K702" s="62"/>
      <c r="L702" s="62"/>
    </row>
    <row r="703" ht="16.5" customHeight="1">
      <c r="A703" s="62"/>
      <c r="B703" s="95" t="s">
        <v>2029</v>
      </c>
      <c r="C703" s="79"/>
      <c r="D703" s="73"/>
      <c r="E703" s="62"/>
      <c r="F703" s="93"/>
      <c r="G703" s="94"/>
      <c r="H703" s="62"/>
      <c r="I703" s="62"/>
      <c r="J703" s="62"/>
      <c r="K703" s="62"/>
      <c r="L703" s="62"/>
    </row>
    <row r="704" ht="16.5" customHeight="1">
      <c r="A704" s="62"/>
      <c r="B704" s="95" t="s">
        <v>2029</v>
      </c>
      <c r="C704" s="79"/>
      <c r="D704" s="73"/>
      <c r="E704" s="62"/>
      <c r="F704" s="93"/>
      <c r="G704" s="94"/>
      <c r="H704" s="62"/>
      <c r="I704" s="62"/>
      <c r="J704" s="62"/>
      <c r="K704" s="62"/>
      <c r="L704" s="62"/>
    </row>
    <row r="705" ht="16.5" customHeight="1">
      <c r="A705" s="62"/>
      <c r="B705" s="95" t="s">
        <v>2029</v>
      </c>
      <c r="C705" s="79"/>
      <c r="D705" s="73"/>
      <c r="E705" s="62"/>
      <c r="F705" s="93"/>
      <c r="G705" s="94"/>
      <c r="H705" s="62"/>
      <c r="I705" s="62"/>
      <c r="J705" s="62"/>
      <c r="K705" s="62"/>
      <c r="L705" s="62"/>
    </row>
    <row r="706" ht="16.5" customHeight="1">
      <c r="A706" s="62"/>
      <c r="B706" s="95" t="s">
        <v>2029</v>
      </c>
      <c r="C706" s="79"/>
      <c r="D706" s="73"/>
      <c r="E706" s="62"/>
      <c r="F706" s="93"/>
      <c r="G706" s="94"/>
      <c r="H706" s="62"/>
      <c r="I706" s="62"/>
      <c r="J706" s="62"/>
      <c r="K706" s="62"/>
      <c r="L706" s="62"/>
    </row>
    <row r="707" ht="16.5" customHeight="1">
      <c r="A707" s="62"/>
      <c r="B707" s="95" t="s">
        <v>2029</v>
      </c>
      <c r="C707" s="79"/>
      <c r="D707" s="73"/>
      <c r="E707" s="62"/>
      <c r="F707" s="93"/>
      <c r="G707" s="94"/>
      <c r="H707" s="62"/>
      <c r="I707" s="62"/>
      <c r="J707" s="62"/>
      <c r="K707" s="62"/>
      <c r="L707" s="62"/>
    </row>
    <row r="708" ht="16.5" customHeight="1">
      <c r="A708" s="62"/>
      <c r="B708" s="95" t="s">
        <v>2029</v>
      </c>
      <c r="C708" s="79"/>
      <c r="D708" s="73"/>
      <c r="E708" s="62"/>
      <c r="F708" s="93"/>
      <c r="G708" s="94"/>
      <c r="H708" s="62"/>
      <c r="I708" s="62"/>
      <c r="J708" s="62"/>
      <c r="K708" s="62"/>
      <c r="L708" s="62"/>
    </row>
    <row r="709" ht="16.5" customHeight="1">
      <c r="A709" s="62"/>
      <c r="B709" s="95" t="s">
        <v>2029</v>
      </c>
      <c r="C709" s="79"/>
      <c r="D709" s="73"/>
      <c r="E709" s="62"/>
      <c r="F709" s="93"/>
      <c r="G709" s="94"/>
      <c r="H709" s="62"/>
      <c r="I709" s="62"/>
      <c r="J709" s="62"/>
      <c r="K709" s="62"/>
      <c r="L709" s="62"/>
    </row>
    <row r="710" ht="16.5" customHeight="1">
      <c r="A710" s="62"/>
      <c r="B710" s="95" t="s">
        <v>2029</v>
      </c>
      <c r="C710" s="79"/>
      <c r="D710" s="73"/>
      <c r="E710" s="62"/>
      <c r="F710" s="93"/>
      <c r="G710" s="94"/>
      <c r="H710" s="62"/>
      <c r="I710" s="62"/>
      <c r="J710" s="62"/>
      <c r="K710" s="62"/>
      <c r="L710" s="62"/>
    </row>
    <row r="711" ht="16.5" customHeight="1">
      <c r="A711" s="62"/>
      <c r="B711" s="95" t="s">
        <v>2029</v>
      </c>
      <c r="C711" s="79"/>
      <c r="D711" s="73"/>
      <c r="E711" s="62"/>
      <c r="F711" s="93"/>
      <c r="G711" s="94"/>
      <c r="H711" s="62"/>
      <c r="I711" s="62"/>
      <c r="J711" s="62"/>
      <c r="K711" s="62"/>
      <c r="L711" s="62"/>
    </row>
    <row r="712" ht="16.5" customHeight="1">
      <c r="A712" s="62"/>
      <c r="B712" s="95" t="s">
        <v>2029</v>
      </c>
      <c r="C712" s="79"/>
      <c r="D712" s="73"/>
      <c r="E712" s="62"/>
      <c r="F712" s="93"/>
      <c r="G712" s="94"/>
      <c r="H712" s="62"/>
      <c r="I712" s="62"/>
      <c r="J712" s="62"/>
      <c r="K712" s="62"/>
      <c r="L712" s="62"/>
    </row>
    <row r="713" ht="16.5" customHeight="1">
      <c r="A713" s="62"/>
      <c r="B713" s="95" t="s">
        <v>2029</v>
      </c>
      <c r="C713" s="79"/>
      <c r="D713" s="73"/>
      <c r="E713" s="62"/>
      <c r="F713" s="93"/>
      <c r="G713" s="94"/>
      <c r="H713" s="62"/>
      <c r="I713" s="62"/>
      <c r="J713" s="62"/>
      <c r="K713" s="62"/>
      <c r="L713" s="62"/>
    </row>
    <row r="714" ht="16.5" customHeight="1">
      <c r="A714" s="62"/>
      <c r="B714" s="95" t="s">
        <v>2029</v>
      </c>
      <c r="C714" s="79"/>
      <c r="D714" s="73"/>
      <c r="E714" s="62"/>
      <c r="F714" s="93"/>
      <c r="G714" s="94"/>
      <c r="H714" s="62"/>
      <c r="I714" s="62"/>
      <c r="J714" s="62"/>
      <c r="K714" s="62"/>
      <c r="L714" s="62"/>
    </row>
    <row r="715" ht="16.5" customHeight="1">
      <c r="A715" s="62"/>
      <c r="B715" s="95" t="s">
        <v>2029</v>
      </c>
      <c r="C715" s="79"/>
      <c r="D715" s="73"/>
      <c r="E715" s="62"/>
      <c r="F715" s="93"/>
      <c r="G715" s="94"/>
      <c r="H715" s="62"/>
      <c r="I715" s="62"/>
      <c r="J715" s="62"/>
      <c r="K715" s="62"/>
      <c r="L715" s="62"/>
    </row>
    <row r="716" ht="16.5" customHeight="1">
      <c r="A716" s="62"/>
      <c r="B716" s="95" t="s">
        <v>2029</v>
      </c>
      <c r="C716" s="79"/>
      <c r="D716" s="73"/>
      <c r="E716" s="62"/>
      <c r="F716" s="93"/>
      <c r="G716" s="94"/>
      <c r="H716" s="62"/>
      <c r="I716" s="62"/>
      <c r="J716" s="62"/>
      <c r="K716" s="62"/>
      <c r="L716" s="62"/>
    </row>
    <row r="717" ht="16.5" customHeight="1">
      <c r="A717" s="62"/>
      <c r="B717" s="95" t="s">
        <v>2029</v>
      </c>
      <c r="C717" s="79"/>
      <c r="D717" s="73"/>
      <c r="E717" s="62"/>
      <c r="F717" s="93"/>
      <c r="G717" s="94"/>
      <c r="H717" s="62"/>
      <c r="I717" s="62"/>
      <c r="J717" s="62"/>
      <c r="K717" s="62"/>
      <c r="L717" s="62"/>
    </row>
    <row r="718" ht="16.5" customHeight="1">
      <c r="A718" s="62"/>
      <c r="B718" s="95" t="s">
        <v>2029</v>
      </c>
      <c r="C718" s="79"/>
      <c r="D718" s="73"/>
      <c r="E718" s="62"/>
      <c r="F718" s="93"/>
      <c r="G718" s="94"/>
      <c r="H718" s="62"/>
      <c r="I718" s="62"/>
      <c r="J718" s="62"/>
      <c r="K718" s="62"/>
      <c r="L718" s="62"/>
    </row>
    <row r="719" ht="16.5" customHeight="1">
      <c r="A719" s="62"/>
      <c r="B719" s="95" t="s">
        <v>2029</v>
      </c>
      <c r="C719" s="79"/>
      <c r="D719" s="73"/>
      <c r="E719" s="62"/>
      <c r="F719" s="93"/>
      <c r="G719" s="94"/>
      <c r="H719" s="62"/>
      <c r="I719" s="62"/>
      <c r="J719" s="62"/>
      <c r="K719" s="62"/>
      <c r="L719" s="62"/>
    </row>
    <row r="720" ht="16.5" customHeight="1">
      <c r="A720" s="62"/>
      <c r="B720" s="95" t="s">
        <v>2029</v>
      </c>
      <c r="C720" s="79"/>
      <c r="D720" s="73"/>
      <c r="E720" s="62"/>
      <c r="F720" s="93"/>
      <c r="G720" s="94"/>
      <c r="H720" s="62"/>
      <c r="I720" s="62"/>
      <c r="J720" s="62"/>
      <c r="K720" s="62"/>
      <c r="L720" s="62"/>
    </row>
    <row r="721" ht="16.5" customHeight="1">
      <c r="A721" s="62"/>
      <c r="B721" s="95" t="s">
        <v>2029</v>
      </c>
      <c r="C721" s="79"/>
      <c r="D721" s="73"/>
      <c r="E721" s="62"/>
      <c r="F721" s="93"/>
      <c r="G721" s="94"/>
      <c r="H721" s="62"/>
      <c r="I721" s="62"/>
      <c r="J721" s="62"/>
      <c r="K721" s="62"/>
      <c r="L721" s="62"/>
    </row>
    <row r="722" ht="16.5" customHeight="1">
      <c r="A722" s="62"/>
      <c r="B722" s="95" t="s">
        <v>2029</v>
      </c>
      <c r="C722" s="79"/>
      <c r="D722" s="73"/>
      <c r="E722" s="62"/>
      <c r="F722" s="93"/>
      <c r="G722" s="94"/>
      <c r="H722" s="62"/>
      <c r="I722" s="62"/>
      <c r="J722" s="62"/>
      <c r="K722" s="62"/>
      <c r="L722" s="62"/>
    </row>
    <row r="723" ht="16.5" customHeight="1">
      <c r="A723" s="62"/>
      <c r="B723" s="95" t="s">
        <v>2029</v>
      </c>
      <c r="C723" s="79"/>
      <c r="D723" s="73"/>
      <c r="E723" s="62"/>
      <c r="F723" s="93"/>
      <c r="G723" s="94"/>
      <c r="H723" s="62"/>
      <c r="I723" s="62"/>
      <c r="J723" s="62"/>
      <c r="K723" s="62"/>
      <c r="L723" s="62"/>
    </row>
    <row r="724" ht="16.5" customHeight="1">
      <c r="A724" s="62"/>
      <c r="B724" s="95" t="s">
        <v>2029</v>
      </c>
      <c r="C724" s="79"/>
      <c r="D724" s="73"/>
      <c r="E724" s="62"/>
      <c r="F724" s="93"/>
      <c r="G724" s="94"/>
      <c r="H724" s="62"/>
      <c r="I724" s="62"/>
      <c r="J724" s="62"/>
      <c r="K724" s="62"/>
      <c r="L724" s="62"/>
    </row>
    <row r="725" ht="16.5" customHeight="1">
      <c r="A725" s="62"/>
      <c r="B725" s="95" t="s">
        <v>2029</v>
      </c>
      <c r="C725" s="79"/>
      <c r="D725" s="73"/>
      <c r="E725" s="62"/>
      <c r="F725" s="93"/>
      <c r="G725" s="94"/>
      <c r="H725" s="62"/>
      <c r="I725" s="62"/>
      <c r="J725" s="62"/>
      <c r="K725" s="62"/>
      <c r="L725" s="62"/>
    </row>
    <row r="726" ht="16.5" customHeight="1">
      <c r="A726" s="62"/>
      <c r="B726" s="95" t="s">
        <v>2029</v>
      </c>
      <c r="C726" s="79"/>
      <c r="D726" s="73"/>
      <c r="E726" s="62"/>
      <c r="F726" s="93"/>
      <c r="G726" s="94"/>
      <c r="H726" s="62"/>
      <c r="I726" s="62"/>
      <c r="J726" s="62"/>
      <c r="K726" s="62"/>
      <c r="L726" s="62"/>
    </row>
    <row r="727" ht="16.5" customHeight="1">
      <c r="A727" s="62"/>
      <c r="B727" s="95" t="s">
        <v>2029</v>
      </c>
      <c r="C727" s="79"/>
      <c r="D727" s="73"/>
      <c r="E727" s="62"/>
      <c r="F727" s="93"/>
      <c r="G727" s="94"/>
      <c r="H727" s="62"/>
      <c r="I727" s="62"/>
      <c r="J727" s="62"/>
      <c r="K727" s="62"/>
      <c r="L727" s="62"/>
    </row>
    <row r="728" ht="16.5" customHeight="1">
      <c r="A728" s="62"/>
      <c r="B728" s="95" t="s">
        <v>2029</v>
      </c>
      <c r="C728" s="79"/>
      <c r="D728" s="73"/>
      <c r="E728" s="62"/>
      <c r="F728" s="93"/>
      <c r="G728" s="94"/>
      <c r="H728" s="62"/>
      <c r="I728" s="62"/>
      <c r="J728" s="62"/>
      <c r="K728" s="62"/>
      <c r="L728" s="62"/>
    </row>
    <row r="729" ht="16.5" customHeight="1">
      <c r="A729" s="62"/>
      <c r="B729" s="95" t="s">
        <v>2029</v>
      </c>
      <c r="C729" s="79"/>
      <c r="D729" s="73"/>
      <c r="E729" s="62"/>
      <c r="F729" s="93"/>
      <c r="G729" s="94"/>
      <c r="H729" s="62"/>
      <c r="I729" s="62"/>
      <c r="J729" s="62"/>
      <c r="K729" s="62"/>
      <c r="L729" s="62"/>
    </row>
    <row r="730" ht="16.5" customHeight="1">
      <c r="A730" s="62"/>
      <c r="B730" s="95" t="s">
        <v>2029</v>
      </c>
      <c r="C730" s="79"/>
      <c r="D730" s="73"/>
      <c r="E730" s="62"/>
      <c r="F730" s="93"/>
      <c r="G730" s="94"/>
      <c r="H730" s="62"/>
      <c r="I730" s="62"/>
      <c r="J730" s="62"/>
      <c r="K730" s="62"/>
      <c r="L730" s="62"/>
    </row>
    <row r="731" ht="16.5" customHeight="1">
      <c r="A731" s="62"/>
      <c r="B731" s="95" t="s">
        <v>2029</v>
      </c>
      <c r="C731" s="79"/>
      <c r="D731" s="73"/>
      <c r="E731" s="62"/>
      <c r="F731" s="93"/>
      <c r="G731" s="94"/>
      <c r="H731" s="62"/>
      <c r="I731" s="62"/>
      <c r="J731" s="62"/>
      <c r="K731" s="62"/>
      <c r="L731" s="62"/>
    </row>
    <row r="732" ht="16.5" customHeight="1">
      <c r="A732" s="62"/>
      <c r="B732" s="95" t="s">
        <v>2029</v>
      </c>
      <c r="C732" s="79"/>
      <c r="D732" s="73"/>
      <c r="E732" s="62"/>
      <c r="F732" s="93"/>
      <c r="G732" s="94"/>
      <c r="H732" s="62"/>
      <c r="I732" s="62"/>
      <c r="J732" s="62"/>
      <c r="K732" s="62"/>
      <c r="L732" s="62"/>
    </row>
    <row r="733" ht="16.5" customHeight="1">
      <c r="A733" s="62"/>
      <c r="B733" s="95" t="s">
        <v>2029</v>
      </c>
      <c r="C733" s="79"/>
      <c r="D733" s="73"/>
      <c r="E733" s="62"/>
      <c r="F733" s="93"/>
      <c r="G733" s="94"/>
      <c r="H733" s="62"/>
      <c r="I733" s="62"/>
      <c r="J733" s="62"/>
      <c r="K733" s="62"/>
      <c r="L733" s="62"/>
    </row>
    <row r="734" ht="16.5" customHeight="1">
      <c r="A734" s="62"/>
      <c r="B734" s="95" t="s">
        <v>2029</v>
      </c>
      <c r="C734" s="79"/>
      <c r="D734" s="73"/>
      <c r="E734" s="62"/>
      <c r="F734" s="93"/>
      <c r="G734" s="94"/>
      <c r="H734" s="62"/>
      <c r="I734" s="62"/>
      <c r="J734" s="62"/>
      <c r="K734" s="62"/>
      <c r="L734" s="62"/>
    </row>
    <row r="735" ht="16.5" customHeight="1">
      <c r="A735" s="62"/>
      <c r="B735" s="95" t="s">
        <v>2029</v>
      </c>
      <c r="C735" s="79"/>
      <c r="D735" s="73"/>
      <c r="E735" s="62"/>
      <c r="F735" s="93"/>
      <c r="G735" s="94"/>
      <c r="H735" s="62"/>
      <c r="I735" s="62"/>
      <c r="J735" s="62"/>
      <c r="K735" s="62"/>
      <c r="L735" s="62"/>
    </row>
    <row r="736" ht="16.5" customHeight="1">
      <c r="A736" s="62"/>
      <c r="B736" s="95" t="s">
        <v>2029</v>
      </c>
      <c r="C736" s="79"/>
      <c r="D736" s="73"/>
      <c r="E736" s="62"/>
      <c r="F736" s="93"/>
      <c r="G736" s="94"/>
      <c r="H736" s="62"/>
      <c r="I736" s="62"/>
      <c r="J736" s="62"/>
      <c r="K736" s="62"/>
      <c r="L736" s="62"/>
    </row>
    <row r="737" ht="16.5" customHeight="1">
      <c r="A737" s="62"/>
      <c r="B737" s="95" t="s">
        <v>2029</v>
      </c>
      <c r="C737" s="79"/>
      <c r="D737" s="73"/>
      <c r="E737" s="62"/>
      <c r="F737" s="93"/>
      <c r="G737" s="94"/>
      <c r="H737" s="62"/>
      <c r="I737" s="62"/>
      <c r="J737" s="62"/>
      <c r="K737" s="62"/>
      <c r="L737" s="62"/>
    </row>
    <row r="738" ht="16.5" customHeight="1">
      <c r="A738" s="62"/>
      <c r="B738" s="95" t="s">
        <v>2029</v>
      </c>
      <c r="C738" s="79"/>
      <c r="D738" s="73"/>
      <c r="E738" s="62"/>
      <c r="F738" s="93"/>
      <c r="G738" s="94"/>
      <c r="H738" s="62"/>
      <c r="I738" s="62"/>
      <c r="J738" s="62"/>
      <c r="K738" s="62"/>
      <c r="L738" s="62"/>
    </row>
    <row r="739" ht="16.5" customHeight="1">
      <c r="A739" s="62"/>
      <c r="B739" s="95" t="s">
        <v>2029</v>
      </c>
      <c r="C739" s="79"/>
      <c r="D739" s="73"/>
      <c r="E739" s="62"/>
      <c r="F739" s="93"/>
      <c r="G739" s="94"/>
      <c r="H739" s="62"/>
      <c r="I739" s="62"/>
      <c r="J739" s="62"/>
      <c r="K739" s="62"/>
      <c r="L739" s="62"/>
    </row>
    <row r="740" ht="16.5" customHeight="1">
      <c r="A740" s="62"/>
      <c r="B740" s="95" t="s">
        <v>2029</v>
      </c>
      <c r="C740" s="79"/>
      <c r="D740" s="73"/>
      <c r="E740" s="62"/>
      <c r="F740" s="93"/>
      <c r="G740" s="94"/>
      <c r="H740" s="62"/>
      <c r="I740" s="62"/>
      <c r="J740" s="62"/>
      <c r="K740" s="62"/>
      <c r="L740" s="62"/>
    </row>
    <row r="741" ht="16.5" customHeight="1">
      <c r="A741" s="62"/>
      <c r="B741" s="95" t="s">
        <v>2029</v>
      </c>
      <c r="C741" s="79"/>
      <c r="D741" s="73"/>
      <c r="E741" s="62"/>
      <c r="F741" s="93"/>
      <c r="G741" s="94"/>
      <c r="H741" s="62"/>
      <c r="I741" s="62"/>
      <c r="J741" s="62"/>
      <c r="K741" s="62"/>
      <c r="L741" s="62"/>
    </row>
    <row r="742" ht="16.5" customHeight="1">
      <c r="A742" s="62"/>
      <c r="B742" s="95" t="s">
        <v>2029</v>
      </c>
      <c r="C742" s="79"/>
      <c r="D742" s="73"/>
      <c r="E742" s="62"/>
      <c r="F742" s="93"/>
      <c r="G742" s="94"/>
      <c r="H742" s="62"/>
      <c r="I742" s="62"/>
      <c r="J742" s="62"/>
      <c r="K742" s="62"/>
      <c r="L742" s="62"/>
    </row>
    <row r="743" ht="16.5" customHeight="1">
      <c r="A743" s="62"/>
      <c r="B743" s="95" t="s">
        <v>2029</v>
      </c>
      <c r="C743" s="79"/>
      <c r="D743" s="73"/>
      <c r="E743" s="62"/>
      <c r="F743" s="93"/>
      <c r="G743" s="94"/>
      <c r="H743" s="62"/>
      <c r="I743" s="62"/>
      <c r="J743" s="62"/>
      <c r="K743" s="62"/>
      <c r="L743" s="62"/>
    </row>
    <row r="744" ht="16.5" customHeight="1">
      <c r="A744" s="62"/>
      <c r="B744" s="95" t="s">
        <v>2029</v>
      </c>
      <c r="C744" s="79"/>
      <c r="D744" s="73"/>
      <c r="E744" s="62"/>
      <c r="F744" s="93"/>
      <c r="G744" s="94"/>
      <c r="H744" s="62"/>
      <c r="I744" s="62"/>
      <c r="J744" s="62"/>
      <c r="K744" s="62"/>
      <c r="L744" s="62"/>
    </row>
    <row r="745" ht="16.5" customHeight="1">
      <c r="A745" s="62"/>
      <c r="B745" s="95" t="s">
        <v>2029</v>
      </c>
      <c r="C745" s="79"/>
      <c r="D745" s="73"/>
      <c r="E745" s="62"/>
      <c r="F745" s="93"/>
      <c r="G745" s="94"/>
      <c r="H745" s="62"/>
      <c r="I745" s="62"/>
      <c r="J745" s="62"/>
      <c r="K745" s="62"/>
      <c r="L745" s="62"/>
    </row>
    <row r="746" ht="16.5" customHeight="1">
      <c r="A746" s="62"/>
      <c r="B746" s="95" t="s">
        <v>2029</v>
      </c>
      <c r="C746" s="79"/>
      <c r="D746" s="73"/>
      <c r="E746" s="62"/>
      <c r="F746" s="93"/>
      <c r="G746" s="94"/>
      <c r="H746" s="62"/>
      <c r="I746" s="62"/>
      <c r="J746" s="62"/>
      <c r="K746" s="62"/>
      <c r="L746" s="62"/>
    </row>
    <row r="747" ht="16.5" customHeight="1">
      <c r="A747" s="62"/>
      <c r="B747" s="95" t="s">
        <v>2029</v>
      </c>
      <c r="C747" s="79"/>
      <c r="D747" s="73"/>
      <c r="E747" s="62"/>
      <c r="F747" s="93"/>
      <c r="G747" s="94"/>
      <c r="H747" s="62"/>
      <c r="I747" s="62"/>
      <c r="J747" s="62"/>
      <c r="K747" s="62"/>
      <c r="L747" s="62"/>
    </row>
    <row r="748" ht="16.5" customHeight="1">
      <c r="A748" s="62"/>
      <c r="B748" s="95" t="s">
        <v>2029</v>
      </c>
      <c r="C748" s="79"/>
      <c r="D748" s="73"/>
      <c r="E748" s="62"/>
      <c r="F748" s="93"/>
      <c r="G748" s="94"/>
      <c r="H748" s="62"/>
      <c r="I748" s="62"/>
      <c r="J748" s="62"/>
      <c r="K748" s="62"/>
      <c r="L748" s="62"/>
    </row>
    <row r="749" ht="16.5" customHeight="1">
      <c r="A749" s="62"/>
      <c r="B749" s="95" t="s">
        <v>2029</v>
      </c>
      <c r="C749" s="79"/>
      <c r="D749" s="73"/>
      <c r="E749" s="62"/>
      <c r="F749" s="93"/>
      <c r="G749" s="94"/>
      <c r="H749" s="62"/>
      <c r="I749" s="62"/>
      <c r="J749" s="62"/>
      <c r="K749" s="62"/>
      <c r="L749" s="62"/>
    </row>
    <row r="750" ht="16.5" customHeight="1">
      <c r="A750" s="62"/>
      <c r="B750" s="95" t="s">
        <v>2029</v>
      </c>
      <c r="C750" s="79"/>
      <c r="D750" s="73"/>
      <c r="E750" s="62"/>
      <c r="F750" s="93"/>
      <c r="G750" s="94"/>
      <c r="H750" s="62"/>
      <c r="I750" s="62"/>
      <c r="J750" s="62"/>
      <c r="K750" s="62"/>
      <c r="L750" s="62"/>
    </row>
    <row r="751" ht="16.5" customHeight="1">
      <c r="A751" s="62"/>
      <c r="B751" s="95" t="s">
        <v>2029</v>
      </c>
      <c r="C751" s="79"/>
      <c r="D751" s="73"/>
      <c r="E751" s="62"/>
      <c r="F751" s="93"/>
      <c r="G751" s="94"/>
      <c r="H751" s="62"/>
      <c r="I751" s="62"/>
      <c r="J751" s="62"/>
      <c r="K751" s="62"/>
      <c r="L751" s="62"/>
    </row>
    <row r="752" ht="16.5" customHeight="1">
      <c r="A752" s="62"/>
      <c r="B752" s="95" t="s">
        <v>2029</v>
      </c>
      <c r="C752" s="79"/>
      <c r="D752" s="73"/>
      <c r="E752" s="62"/>
      <c r="F752" s="93"/>
      <c r="G752" s="94"/>
      <c r="H752" s="62"/>
      <c r="I752" s="62"/>
      <c r="J752" s="62"/>
      <c r="K752" s="62"/>
      <c r="L752" s="62"/>
    </row>
    <row r="753" ht="16.5" customHeight="1">
      <c r="A753" s="62"/>
      <c r="B753" s="95" t="s">
        <v>2029</v>
      </c>
      <c r="C753" s="79"/>
      <c r="D753" s="73"/>
      <c r="E753" s="62"/>
      <c r="F753" s="93"/>
      <c r="G753" s="94"/>
      <c r="H753" s="62"/>
      <c r="I753" s="62"/>
      <c r="J753" s="62"/>
      <c r="K753" s="62"/>
      <c r="L753" s="62"/>
    </row>
    <row r="754" ht="16.5" customHeight="1">
      <c r="A754" s="62"/>
      <c r="B754" s="95" t="s">
        <v>2029</v>
      </c>
      <c r="C754" s="79"/>
      <c r="D754" s="73"/>
      <c r="E754" s="62"/>
      <c r="F754" s="93"/>
      <c r="G754" s="94"/>
      <c r="H754" s="62"/>
      <c r="I754" s="62"/>
      <c r="J754" s="62"/>
      <c r="K754" s="62"/>
      <c r="L754" s="62"/>
    </row>
    <row r="755" ht="16.5" customHeight="1">
      <c r="A755" s="62"/>
      <c r="B755" s="95" t="s">
        <v>2029</v>
      </c>
      <c r="C755" s="79"/>
      <c r="D755" s="73"/>
      <c r="E755" s="62"/>
      <c r="F755" s="93"/>
      <c r="G755" s="94"/>
      <c r="H755" s="62"/>
      <c r="I755" s="62"/>
      <c r="J755" s="62"/>
      <c r="K755" s="62"/>
      <c r="L755" s="62"/>
    </row>
    <row r="756" ht="16.5" customHeight="1">
      <c r="A756" s="62"/>
      <c r="B756" s="95" t="s">
        <v>2029</v>
      </c>
      <c r="C756" s="79"/>
      <c r="D756" s="73"/>
      <c r="E756" s="62"/>
      <c r="F756" s="93"/>
      <c r="G756" s="94"/>
      <c r="H756" s="62"/>
      <c r="I756" s="62"/>
      <c r="J756" s="62"/>
      <c r="K756" s="62"/>
      <c r="L756" s="62"/>
    </row>
    <row r="757" ht="16.5" customHeight="1">
      <c r="A757" s="62"/>
      <c r="B757" s="95" t="s">
        <v>2029</v>
      </c>
      <c r="C757" s="79"/>
      <c r="D757" s="73"/>
      <c r="E757" s="62"/>
      <c r="F757" s="93"/>
      <c r="G757" s="94"/>
      <c r="H757" s="62"/>
      <c r="I757" s="62"/>
      <c r="J757" s="62"/>
      <c r="K757" s="62"/>
      <c r="L757" s="62"/>
    </row>
    <row r="758" ht="16.5" customHeight="1">
      <c r="A758" s="62"/>
      <c r="B758" s="95" t="s">
        <v>2029</v>
      </c>
      <c r="C758" s="79"/>
      <c r="D758" s="73"/>
      <c r="E758" s="62"/>
      <c r="F758" s="93"/>
      <c r="G758" s="94"/>
      <c r="H758" s="62"/>
      <c r="I758" s="62"/>
      <c r="J758" s="62"/>
      <c r="K758" s="62"/>
      <c r="L758" s="62"/>
    </row>
    <row r="759" ht="16.5" customHeight="1">
      <c r="A759" s="62"/>
      <c r="B759" s="95" t="s">
        <v>2029</v>
      </c>
      <c r="C759" s="79"/>
      <c r="D759" s="73"/>
      <c r="E759" s="62"/>
      <c r="F759" s="93"/>
      <c r="G759" s="94"/>
      <c r="H759" s="62"/>
      <c r="I759" s="62"/>
      <c r="J759" s="62"/>
      <c r="K759" s="62"/>
      <c r="L759" s="62"/>
    </row>
    <row r="760" ht="16.5" customHeight="1">
      <c r="A760" s="62"/>
      <c r="B760" s="95" t="s">
        <v>2029</v>
      </c>
      <c r="C760" s="79"/>
      <c r="D760" s="73"/>
      <c r="E760" s="62"/>
      <c r="F760" s="93"/>
      <c r="G760" s="94"/>
      <c r="H760" s="62"/>
      <c r="I760" s="62"/>
      <c r="J760" s="62"/>
      <c r="K760" s="62"/>
      <c r="L760" s="62"/>
    </row>
    <row r="761" ht="16.5" customHeight="1">
      <c r="A761" s="62"/>
      <c r="B761" s="95" t="s">
        <v>2029</v>
      </c>
      <c r="C761" s="79"/>
      <c r="D761" s="73"/>
      <c r="E761" s="62"/>
      <c r="F761" s="93"/>
      <c r="G761" s="94"/>
      <c r="H761" s="62"/>
      <c r="I761" s="62"/>
      <c r="J761" s="62"/>
      <c r="K761" s="62"/>
      <c r="L761" s="62"/>
    </row>
    <row r="762" ht="16.5" customHeight="1">
      <c r="A762" s="62"/>
      <c r="B762" s="95" t="s">
        <v>2029</v>
      </c>
      <c r="C762" s="79"/>
      <c r="D762" s="73"/>
      <c r="E762" s="62"/>
      <c r="F762" s="93"/>
      <c r="G762" s="94"/>
      <c r="H762" s="62"/>
      <c r="I762" s="62"/>
      <c r="J762" s="62"/>
      <c r="K762" s="62"/>
      <c r="L762" s="62"/>
    </row>
    <row r="763" ht="16.5" customHeight="1">
      <c r="A763" s="62"/>
      <c r="B763" s="95" t="s">
        <v>2029</v>
      </c>
      <c r="C763" s="79"/>
      <c r="D763" s="73"/>
      <c r="E763" s="62"/>
      <c r="F763" s="93"/>
      <c r="G763" s="94"/>
      <c r="H763" s="62"/>
      <c r="I763" s="62"/>
      <c r="J763" s="62"/>
      <c r="K763" s="62"/>
      <c r="L763" s="62"/>
    </row>
    <row r="764" ht="16.5" customHeight="1">
      <c r="A764" s="62"/>
      <c r="B764" s="95" t="s">
        <v>2029</v>
      </c>
      <c r="C764" s="79"/>
      <c r="D764" s="73"/>
      <c r="E764" s="62"/>
      <c r="F764" s="93"/>
      <c r="G764" s="94"/>
      <c r="H764" s="62"/>
      <c r="I764" s="62"/>
      <c r="J764" s="62"/>
      <c r="K764" s="62"/>
      <c r="L764" s="62"/>
    </row>
    <row r="765" ht="16.5" customHeight="1">
      <c r="A765" s="62"/>
      <c r="B765" s="95" t="s">
        <v>2029</v>
      </c>
      <c r="C765" s="79"/>
      <c r="D765" s="73"/>
      <c r="E765" s="62"/>
      <c r="F765" s="93"/>
      <c r="G765" s="94"/>
      <c r="H765" s="62"/>
      <c r="I765" s="62"/>
      <c r="J765" s="62"/>
      <c r="K765" s="62"/>
      <c r="L765" s="62"/>
    </row>
    <row r="766" ht="16.5" customHeight="1">
      <c r="A766" s="62"/>
      <c r="B766" s="95" t="s">
        <v>2029</v>
      </c>
      <c r="C766" s="79"/>
      <c r="D766" s="73"/>
      <c r="E766" s="62"/>
      <c r="F766" s="93"/>
      <c r="G766" s="94"/>
      <c r="H766" s="62"/>
      <c r="I766" s="62"/>
      <c r="J766" s="62"/>
      <c r="K766" s="62"/>
      <c r="L766" s="62"/>
    </row>
    <row r="767" ht="16.5" customHeight="1">
      <c r="A767" s="62"/>
      <c r="B767" s="95" t="s">
        <v>2029</v>
      </c>
      <c r="C767" s="79"/>
      <c r="D767" s="73"/>
      <c r="E767" s="62"/>
      <c r="F767" s="93"/>
      <c r="G767" s="94"/>
      <c r="H767" s="62"/>
      <c r="I767" s="62"/>
      <c r="J767" s="62"/>
      <c r="K767" s="62"/>
      <c r="L767" s="62"/>
    </row>
    <row r="768" ht="16.5" customHeight="1">
      <c r="A768" s="62"/>
      <c r="B768" s="95" t="s">
        <v>2029</v>
      </c>
      <c r="C768" s="79"/>
      <c r="D768" s="73"/>
      <c r="E768" s="62"/>
      <c r="F768" s="93"/>
      <c r="G768" s="94"/>
      <c r="H768" s="62"/>
      <c r="I768" s="62"/>
      <c r="J768" s="62"/>
      <c r="K768" s="62"/>
      <c r="L768" s="62"/>
    </row>
    <row r="769" ht="16.5" customHeight="1">
      <c r="A769" s="62"/>
      <c r="B769" s="95" t="s">
        <v>2029</v>
      </c>
      <c r="C769" s="79"/>
      <c r="D769" s="73"/>
      <c r="E769" s="62"/>
      <c r="F769" s="93"/>
      <c r="G769" s="94"/>
      <c r="H769" s="62"/>
      <c r="I769" s="62"/>
      <c r="J769" s="62"/>
      <c r="K769" s="62"/>
      <c r="L769" s="62"/>
    </row>
    <row r="770" ht="16.5" customHeight="1">
      <c r="A770" s="62"/>
      <c r="B770" s="95" t="s">
        <v>2029</v>
      </c>
      <c r="C770" s="79"/>
      <c r="D770" s="73"/>
      <c r="E770" s="62"/>
      <c r="F770" s="93"/>
      <c r="G770" s="94"/>
      <c r="H770" s="62"/>
      <c r="I770" s="62"/>
      <c r="J770" s="62"/>
      <c r="K770" s="62"/>
      <c r="L770" s="62"/>
    </row>
    <row r="771" ht="16.5" customHeight="1">
      <c r="A771" s="62"/>
      <c r="B771" s="95" t="s">
        <v>2029</v>
      </c>
      <c r="C771" s="79"/>
      <c r="D771" s="73"/>
      <c r="E771" s="62"/>
      <c r="F771" s="93"/>
      <c r="G771" s="94"/>
      <c r="H771" s="62"/>
      <c r="I771" s="62"/>
      <c r="J771" s="62"/>
      <c r="K771" s="62"/>
      <c r="L771" s="62"/>
    </row>
    <row r="772" ht="16.5" customHeight="1">
      <c r="A772" s="62"/>
      <c r="B772" s="95" t="s">
        <v>2029</v>
      </c>
      <c r="C772" s="79"/>
      <c r="D772" s="73"/>
      <c r="E772" s="62"/>
      <c r="F772" s="93"/>
      <c r="G772" s="94"/>
      <c r="H772" s="62"/>
      <c r="I772" s="62"/>
      <c r="J772" s="62"/>
      <c r="K772" s="62"/>
      <c r="L772" s="62"/>
    </row>
    <row r="773" ht="16.5" customHeight="1">
      <c r="A773" s="62"/>
      <c r="B773" s="95" t="s">
        <v>2029</v>
      </c>
      <c r="C773" s="79"/>
      <c r="D773" s="73"/>
      <c r="E773" s="62"/>
      <c r="F773" s="93"/>
      <c r="G773" s="94"/>
      <c r="H773" s="62"/>
      <c r="I773" s="62"/>
      <c r="J773" s="62"/>
      <c r="K773" s="62"/>
      <c r="L773" s="62"/>
    </row>
    <row r="774" ht="16.5" customHeight="1">
      <c r="A774" s="62"/>
      <c r="B774" s="95" t="s">
        <v>2029</v>
      </c>
      <c r="C774" s="79"/>
      <c r="D774" s="73"/>
      <c r="E774" s="62"/>
      <c r="F774" s="93"/>
      <c r="G774" s="94"/>
      <c r="H774" s="62"/>
      <c r="I774" s="62"/>
      <c r="J774" s="62"/>
      <c r="K774" s="62"/>
      <c r="L774" s="62"/>
    </row>
    <row r="775" ht="16.5" customHeight="1">
      <c r="A775" s="62"/>
      <c r="B775" s="95" t="s">
        <v>2029</v>
      </c>
      <c r="C775" s="79"/>
      <c r="D775" s="73"/>
      <c r="E775" s="62"/>
      <c r="F775" s="93"/>
      <c r="G775" s="94"/>
      <c r="H775" s="62"/>
      <c r="I775" s="62"/>
      <c r="J775" s="62"/>
      <c r="K775" s="62"/>
      <c r="L775" s="62"/>
    </row>
    <row r="776" ht="16.5" customHeight="1">
      <c r="A776" s="62"/>
      <c r="B776" s="95" t="s">
        <v>2029</v>
      </c>
      <c r="C776" s="79"/>
      <c r="D776" s="73"/>
      <c r="E776" s="62"/>
      <c r="F776" s="93"/>
      <c r="G776" s="94"/>
      <c r="H776" s="62"/>
      <c r="I776" s="62"/>
      <c r="J776" s="62"/>
      <c r="K776" s="62"/>
      <c r="L776" s="62"/>
    </row>
    <row r="777" ht="16.5" customHeight="1">
      <c r="A777" s="62"/>
      <c r="B777" s="95" t="s">
        <v>2029</v>
      </c>
      <c r="C777" s="79"/>
      <c r="D777" s="73"/>
      <c r="E777" s="62"/>
      <c r="F777" s="93"/>
      <c r="G777" s="94"/>
      <c r="H777" s="62"/>
      <c r="I777" s="62"/>
      <c r="J777" s="62"/>
      <c r="K777" s="62"/>
      <c r="L777" s="62"/>
    </row>
    <row r="778" ht="16.5" customHeight="1">
      <c r="A778" s="62"/>
      <c r="B778" s="95" t="s">
        <v>2029</v>
      </c>
      <c r="C778" s="79"/>
      <c r="D778" s="73"/>
      <c r="E778" s="62"/>
      <c r="F778" s="93"/>
      <c r="G778" s="94"/>
      <c r="H778" s="62"/>
      <c r="I778" s="62"/>
      <c r="J778" s="62"/>
      <c r="K778" s="62"/>
      <c r="L778" s="62"/>
    </row>
    <row r="779" ht="16.5" customHeight="1">
      <c r="A779" s="62"/>
      <c r="B779" s="95" t="s">
        <v>2029</v>
      </c>
      <c r="C779" s="79"/>
      <c r="D779" s="73"/>
      <c r="E779" s="62"/>
      <c r="F779" s="93"/>
      <c r="G779" s="94"/>
      <c r="H779" s="62"/>
      <c r="I779" s="62"/>
      <c r="J779" s="62"/>
      <c r="K779" s="62"/>
      <c r="L779" s="62"/>
    </row>
    <row r="780" ht="16.5" customHeight="1">
      <c r="A780" s="62"/>
      <c r="B780" s="95" t="s">
        <v>2029</v>
      </c>
      <c r="C780" s="79"/>
      <c r="D780" s="73"/>
      <c r="E780" s="62"/>
      <c r="F780" s="93"/>
      <c r="G780" s="94"/>
      <c r="H780" s="62"/>
      <c r="I780" s="62"/>
      <c r="J780" s="62"/>
      <c r="K780" s="62"/>
      <c r="L780" s="62"/>
    </row>
    <row r="781" ht="16.5" customHeight="1">
      <c r="A781" s="62"/>
      <c r="B781" s="95" t="s">
        <v>2029</v>
      </c>
      <c r="C781" s="79"/>
      <c r="D781" s="73"/>
      <c r="E781" s="62"/>
      <c r="F781" s="93"/>
      <c r="G781" s="94"/>
      <c r="H781" s="62"/>
      <c r="I781" s="62"/>
      <c r="J781" s="62"/>
      <c r="K781" s="62"/>
      <c r="L781" s="62"/>
    </row>
    <row r="782" ht="16.5" customHeight="1">
      <c r="A782" s="62"/>
      <c r="B782" s="95" t="s">
        <v>2029</v>
      </c>
      <c r="C782" s="79"/>
      <c r="D782" s="73"/>
      <c r="E782" s="62"/>
      <c r="F782" s="93"/>
      <c r="G782" s="94"/>
      <c r="H782" s="62"/>
      <c r="I782" s="62"/>
      <c r="J782" s="62"/>
      <c r="K782" s="62"/>
      <c r="L782" s="62"/>
    </row>
    <row r="783" ht="16.5" customHeight="1">
      <c r="A783" s="62"/>
      <c r="B783" s="95" t="s">
        <v>2029</v>
      </c>
      <c r="C783" s="79"/>
      <c r="D783" s="73"/>
      <c r="E783" s="62"/>
      <c r="F783" s="93"/>
      <c r="G783" s="94"/>
      <c r="H783" s="62"/>
      <c r="I783" s="62"/>
      <c r="J783" s="62"/>
      <c r="K783" s="62"/>
      <c r="L783" s="62"/>
    </row>
    <row r="784" ht="16.5" customHeight="1">
      <c r="A784" s="62"/>
      <c r="B784" s="95" t="s">
        <v>2029</v>
      </c>
      <c r="C784" s="79"/>
      <c r="D784" s="73"/>
      <c r="E784" s="62"/>
      <c r="F784" s="93"/>
      <c r="G784" s="94"/>
      <c r="H784" s="62"/>
      <c r="I784" s="62"/>
      <c r="J784" s="62"/>
      <c r="K784" s="62"/>
      <c r="L784" s="62"/>
    </row>
    <row r="785" ht="16.5" customHeight="1">
      <c r="A785" s="62"/>
      <c r="B785" s="95" t="s">
        <v>2029</v>
      </c>
      <c r="C785" s="79"/>
      <c r="D785" s="73"/>
      <c r="E785" s="62"/>
      <c r="F785" s="93"/>
      <c r="G785" s="94"/>
      <c r="H785" s="62"/>
      <c r="I785" s="62"/>
      <c r="J785" s="62"/>
      <c r="K785" s="62"/>
      <c r="L785" s="62"/>
    </row>
    <row r="786" ht="16.5" customHeight="1">
      <c r="A786" s="62"/>
      <c r="B786" s="95" t="s">
        <v>2029</v>
      </c>
      <c r="C786" s="79"/>
      <c r="D786" s="73"/>
      <c r="E786" s="62"/>
      <c r="F786" s="93"/>
      <c r="G786" s="94"/>
      <c r="H786" s="62"/>
      <c r="I786" s="62"/>
      <c r="J786" s="62"/>
      <c r="K786" s="62"/>
      <c r="L786" s="62"/>
    </row>
    <row r="787" ht="16.5" customHeight="1">
      <c r="A787" s="62"/>
      <c r="B787" s="95" t="s">
        <v>2029</v>
      </c>
      <c r="C787" s="79"/>
      <c r="D787" s="73"/>
      <c r="E787" s="62"/>
      <c r="F787" s="93"/>
      <c r="G787" s="94"/>
      <c r="H787" s="62"/>
      <c r="I787" s="62"/>
      <c r="J787" s="62"/>
      <c r="K787" s="62"/>
      <c r="L787" s="62"/>
    </row>
    <row r="788" ht="16.5" customHeight="1">
      <c r="A788" s="62"/>
      <c r="B788" s="95" t="s">
        <v>2029</v>
      </c>
      <c r="C788" s="79"/>
      <c r="D788" s="73"/>
      <c r="E788" s="62"/>
      <c r="F788" s="93"/>
      <c r="G788" s="94"/>
      <c r="H788" s="62"/>
      <c r="I788" s="62"/>
      <c r="J788" s="62"/>
      <c r="K788" s="62"/>
      <c r="L788" s="62"/>
    </row>
    <row r="789" ht="16.5" customHeight="1">
      <c r="A789" s="62"/>
      <c r="B789" s="95" t="s">
        <v>2029</v>
      </c>
      <c r="C789" s="79"/>
      <c r="D789" s="73"/>
      <c r="E789" s="62"/>
      <c r="F789" s="93"/>
      <c r="G789" s="94"/>
      <c r="H789" s="62"/>
      <c r="I789" s="62"/>
      <c r="J789" s="62"/>
      <c r="K789" s="62"/>
      <c r="L789" s="62"/>
    </row>
    <row r="790" ht="16.5" customHeight="1">
      <c r="A790" s="62"/>
      <c r="B790" s="95" t="s">
        <v>2029</v>
      </c>
      <c r="C790" s="79"/>
      <c r="D790" s="73"/>
      <c r="E790" s="62"/>
      <c r="F790" s="93"/>
      <c r="G790" s="94"/>
      <c r="H790" s="62"/>
      <c r="I790" s="62"/>
      <c r="J790" s="62"/>
      <c r="K790" s="62"/>
      <c r="L790" s="62"/>
    </row>
    <row r="791" ht="16.5" customHeight="1">
      <c r="A791" s="62"/>
      <c r="B791" s="95" t="s">
        <v>2029</v>
      </c>
      <c r="C791" s="79"/>
      <c r="D791" s="73"/>
      <c r="E791" s="62"/>
      <c r="F791" s="93"/>
      <c r="G791" s="94"/>
      <c r="H791" s="62"/>
      <c r="I791" s="62"/>
      <c r="J791" s="62"/>
      <c r="K791" s="62"/>
      <c r="L791" s="62"/>
    </row>
    <row r="792" ht="16.5" customHeight="1">
      <c r="A792" s="62"/>
      <c r="B792" s="95" t="s">
        <v>2029</v>
      </c>
      <c r="C792" s="79"/>
      <c r="D792" s="73"/>
      <c r="E792" s="62"/>
      <c r="F792" s="93"/>
      <c r="G792" s="94"/>
      <c r="H792" s="62"/>
      <c r="I792" s="62"/>
      <c r="J792" s="62"/>
      <c r="K792" s="62"/>
      <c r="L792" s="62"/>
    </row>
    <row r="793" ht="16.5" customHeight="1">
      <c r="A793" s="62"/>
      <c r="B793" s="95" t="s">
        <v>2029</v>
      </c>
      <c r="C793" s="79"/>
      <c r="D793" s="73"/>
      <c r="E793" s="62"/>
      <c r="F793" s="93"/>
      <c r="G793" s="94"/>
      <c r="H793" s="62"/>
      <c r="I793" s="62"/>
      <c r="J793" s="62"/>
      <c r="K793" s="62"/>
      <c r="L793" s="62"/>
    </row>
    <row r="794" ht="16.5" customHeight="1">
      <c r="A794" s="62"/>
      <c r="B794" s="95" t="s">
        <v>2029</v>
      </c>
      <c r="C794" s="79"/>
      <c r="D794" s="73"/>
      <c r="E794" s="62"/>
      <c r="F794" s="93"/>
      <c r="G794" s="94"/>
      <c r="H794" s="62"/>
      <c r="I794" s="62"/>
      <c r="J794" s="62"/>
      <c r="K794" s="62"/>
      <c r="L794" s="62"/>
    </row>
    <row r="795" ht="16.5" customHeight="1">
      <c r="A795" s="62"/>
      <c r="B795" s="95" t="s">
        <v>2029</v>
      </c>
      <c r="C795" s="79"/>
      <c r="D795" s="73"/>
      <c r="E795" s="62"/>
      <c r="F795" s="93"/>
      <c r="G795" s="94"/>
      <c r="H795" s="62"/>
      <c r="I795" s="62"/>
      <c r="J795" s="62"/>
      <c r="K795" s="62"/>
      <c r="L795" s="62"/>
    </row>
    <row r="796" ht="16.5" customHeight="1">
      <c r="A796" s="62"/>
      <c r="B796" s="95" t="s">
        <v>2029</v>
      </c>
      <c r="C796" s="79"/>
      <c r="D796" s="73"/>
      <c r="E796" s="62"/>
      <c r="F796" s="93"/>
      <c r="G796" s="94"/>
      <c r="H796" s="62"/>
      <c r="I796" s="62"/>
      <c r="J796" s="62"/>
      <c r="K796" s="62"/>
      <c r="L796" s="62"/>
    </row>
    <row r="797" ht="16.5" customHeight="1">
      <c r="A797" s="62"/>
      <c r="B797" s="95" t="s">
        <v>2029</v>
      </c>
      <c r="C797" s="79"/>
      <c r="D797" s="73"/>
      <c r="E797" s="62"/>
      <c r="F797" s="93"/>
      <c r="G797" s="94"/>
      <c r="H797" s="62"/>
      <c r="I797" s="62"/>
      <c r="J797" s="62"/>
      <c r="K797" s="62"/>
      <c r="L797" s="62"/>
    </row>
    <row r="798" ht="16.5" customHeight="1">
      <c r="A798" s="62"/>
      <c r="B798" s="95" t="s">
        <v>2029</v>
      </c>
      <c r="C798" s="79"/>
      <c r="D798" s="73"/>
      <c r="E798" s="62"/>
      <c r="F798" s="93"/>
      <c r="G798" s="94"/>
      <c r="H798" s="62"/>
      <c r="I798" s="62"/>
      <c r="J798" s="62"/>
      <c r="K798" s="62"/>
      <c r="L798" s="62"/>
    </row>
    <row r="799" ht="16.5" customHeight="1">
      <c r="A799" s="62"/>
      <c r="B799" s="95" t="s">
        <v>2029</v>
      </c>
      <c r="C799" s="79"/>
      <c r="D799" s="73"/>
      <c r="E799" s="62"/>
      <c r="F799" s="93"/>
      <c r="G799" s="94"/>
      <c r="H799" s="62"/>
      <c r="I799" s="62"/>
      <c r="J799" s="62"/>
      <c r="K799" s="62"/>
      <c r="L799" s="62"/>
    </row>
    <row r="800" ht="16.5" customHeight="1">
      <c r="A800" s="62"/>
      <c r="B800" s="95" t="s">
        <v>2029</v>
      </c>
      <c r="C800" s="79"/>
      <c r="D800" s="73"/>
      <c r="E800" s="62"/>
      <c r="F800" s="93"/>
      <c r="G800" s="94"/>
      <c r="H800" s="62"/>
      <c r="I800" s="62"/>
      <c r="J800" s="62"/>
      <c r="K800" s="62"/>
      <c r="L800" s="62"/>
    </row>
    <row r="801" ht="16.5" customHeight="1">
      <c r="A801" s="62"/>
      <c r="B801" s="95" t="s">
        <v>2029</v>
      </c>
      <c r="C801" s="79"/>
      <c r="D801" s="73"/>
      <c r="E801" s="62"/>
      <c r="F801" s="93"/>
      <c r="G801" s="94"/>
      <c r="H801" s="62"/>
      <c r="I801" s="62"/>
      <c r="J801" s="62"/>
      <c r="K801" s="62"/>
      <c r="L801" s="62"/>
    </row>
    <row r="802" ht="16.5" customHeight="1">
      <c r="A802" s="62"/>
      <c r="B802" s="95" t="s">
        <v>2029</v>
      </c>
      <c r="C802" s="79"/>
      <c r="D802" s="73"/>
      <c r="E802" s="62"/>
      <c r="F802" s="93"/>
      <c r="G802" s="94"/>
      <c r="H802" s="62"/>
      <c r="I802" s="62"/>
      <c r="J802" s="62"/>
      <c r="K802" s="62"/>
      <c r="L802" s="62"/>
    </row>
    <row r="803" ht="16.5" customHeight="1">
      <c r="A803" s="62"/>
      <c r="B803" s="95" t="s">
        <v>2029</v>
      </c>
      <c r="C803" s="79"/>
      <c r="D803" s="73"/>
      <c r="E803" s="62"/>
      <c r="F803" s="93"/>
      <c r="G803" s="94"/>
      <c r="H803" s="62"/>
      <c r="I803" s="62"/>
      <c r="J803" s="62"/>
      <c r="K803" s="62"/>
      <c r="L803" s="62"/>
    </row>
    <row r="804" ht="16.5" customHeight="1">
      <c r="A804" s="62"/>
      <c r="B804" s="95" t="s">
        <v>2029</v>
      </c>
      <c r="C804" s="79"/>
      <c r="D804" s="73"/>
      <c r="E804" s="62"/>
      <c r="F804" s="93"/>
      <c r="G804" s="94"/>
      <c r="H804" s="62"/>
      <c r="I804" s="62"/>
      <c r="J804" s="62"/>
      <c r="K804" s="62"/>
      <c r="L804" s="62"/>
    </row>
    <row r="805" ht="16.5" customHeight="1">
      <c r="A805" s="62"/>
      <c r="B805" s="95" t="s">
        <v>2029</v>
      </c>
      <c r="C805" s="79"/>
      <c r="D805" s="73"/>
      <c r="E805" s="62"/>
      <c r="F805" s="93"/>
      <c r="G805" s="94"/>
      <c r="H805" s="62"/>
      <c r="I805" s="62"/>
      <c r="J805" s="62"/>
      <c r="K805" s="62"/>
      <c r="L805" s="62"/>
    </row>
    <row r="806" ht="16.5" customHeight="1">
      <c r="A806" s="62"/>
      <c r="B806" s="95" t="s">
        <v>2029</v>
      </c>
      <c r="C806" s="79"/>
      <c r="D806" s="73"/>
      <c r="E806" s="62"/>
      <c r="F806" s="93"/>
      <c r="G806" s="94"/>
      <c r="H806" s="62"/>
      <c r="I806" s="62"/>
      <c r="J806" s="62"/>
      <c r="K806" s="62"/>
      <c r="L806" s="62"/>
    </row>
    <row r="807" ht="16.5" customHeight="1">
      <c r="A807" s="62"/>
      <c r="B807" s="95" t="s">
        <v>2029</v>
      </c>
      <c r="C807" s="79"/>
      <c r="D807" s="73"/>
      <c r="E807" s="62"/>
      <c r="F807" s="93"/>
      <c r="G807" s="94"/>
      <c r="H807" s="62"/>
      <c r="I807" s="62"/>
      <c r="J807" s="62"/>
      <c r="K807" s="62"/>
      <c r="L807" s="62"/>
    </row>
    <row r="808" ht="16.5" customHeight="1">
      <c r="A808" s="62"/>
      <c r="B808" s="95" t="s">
        <v>2029</v>
      </c>
      <c r="C808" s="79"/>
      <c r="D808" s="73"/>
      <c r="E808" s="62"/>
      <c r="F808" s="93"/>
      <c r="G808" s="94"/>
      <c r="H808" s="62"/>
      <c r="I808" s="62"/>
      <c r="J808" s="62"/>
      <c r="K808" s="62"/>
      <c r="L808" s="62"/>
    </row>
    <row r="809" ht="16.5" customHeight="1">
      <c r="A809" s="62"/>
      <c r="B809" s="95" t="s">
        <v>2029</v>
      </c>
      <c r="C809" s="79"/>
      <c r="D809" s="73"/>
      <c r="E809" s="62"/>
      <c r="F809" s="93"/>
      <c r="G809" s="94"/>
      <c r="H809" s="62"/>
      <c r="I809" s="62"/>
      <c r="J809" s="62"/>
      <c r="K809" s="62"/>
      <c r="L809" s="62"/>
    </row>
    <row r="810" ht="16.5" customHeight="1">
      <c r="A810" s="62"/>
      <c r="B810" s="95" t="s">
        <v>2029</v>
      </c>
      <c r="C810" s="79"/>
      <c r="D810" s="73"/>
      <c r="E810" s="62"/>
      <c r="F810" s="93"/>
      <c r="G810" s="94"/>
      <c r="H810" s="62"/>
      <c r="I810" s="62"/>
      <c r="J810" s="62"/>
      <c r="K810" s="62"/>
      <c r="L810" s="62"/>
    </row>
    <row r="811" ht="16.5" customHeight="1">
      <c r="A811" s="62"/>
      <c r="B811" s="95" t="s">
        <v>2029</v>
      </c>
      <c r="C811" s="79"/>
      <c r="D811" s="73"/>
      <c r="E811" s="62"/>
      <c r="F811" s="93"/>
      <c r="G811" s="94"/>
      <c r="H811" s="62"/>
      <c r="I811" s="62"/>
      <c r="J811" s="62"/>
      <c r="K811" s="62"/>
      <c r="L811" s="62"/>
    </row>
    <row r="812" ht="16.5" customHeight="1">
      <c r="A812" s="62"/>
      <c r="B812" s="95" t="s">
        <v>2029</v>
      </c>
      <c r="C812" s="79"/>
      <c r="D812" s="73"/>
      <c r="E812" s="62"/>
      <c r="F812" s="93"/>
      <c r="G812" s="94"/>
      <c r="H812" s="62"/>
      <c r="I812" s="62"/>
      <c r="J812" s="62"/>
      <c r="K812" s="62"/>
      <c r="L812" s="62"/>
    </row>
    <row r="813" ht="16.5" customHeight="1">
      <c r="A813" s="62"/>
      <c r="B813" s="95" t="s">
        <v>2029</v>
      </c>
      <c r="C813" s="79"/>
      <c r="D813" s="73"/>
      <c r="E813" s="62"/>
      <c r="F813" s="93"/>
      <c r="G813" s="94"/>
      <c r="H813" s="62"/>
      <c r="I813" s="62"/>
      <c r="J813" s="62"/>
      <c r="K813" s="62"/>
      <c r="L813" s="62"/>
    </row>
    <row r="814" ht="16.5" customHeight="1">
      <c r="A814" s="62"/>
      <c r="B814" s="95" t="s">
        <v>2029</v>
      </c>
      <c r="C814" s="79"/>
      <c r="D814" s="73"/>
      <c r="E814" s="62"/>
      <c r="F814" s="93"/>
      <c r="G814" s="94"/>
      <c r="H814" s="62"/>
      <c r="I814" s="62"/>
      <c r="J814" s="62"/>
      <c r="K814" s="62"/>
      <c r="L814" s="62"/>
    </row>
    <row r="815" ht="16.5" customHeight="1">
      <c r="A815" s="62"/>
      <c r="B815" s="95" t="s">
        <v>2029</v>
      </c>
      <c r="C815" s="79"/>
      <c r="D815" s="73"/>
      <c r="E815" s="62"/>
      <c r="F815" s="93"/>
      <c r="G815" s="94"/>
      <c r="H815" s="62"/>
      <c r="I815" s="62"/>
      <c r="J815" s="62"/>
      <c r="K815" s="62"/>
      <c r="L815" s="62"/>
    </row>
    <row r="816" ht="16.5" customHeight="1">
      <c r="A816" s="62"/>
      <c r="B816" s="95" t="s">
        <v>2029</v>
      </c>
      <c r="C816" s="79"/>
      <c r="D816" s="73"/>
      <c r="E816" s="62"/>
      <c r="F816" s="93"/>
      <c r="G816" s="94"/>
      <c r="H816" s="62"/>
      <c r="I816" s="62"/>
      <c r="J816" s="62"/>
      <c r="K816" s="62"/>
      <c r="L816" s="62"/>
    </row>
    <row r="817" ht="16.5" customHeight="1">
      <c r="A817" s="62"/>
      <c r="B817" s="95" t="s">
        <v>2029</v>
      </c>
      <c r="C817" s="79"/>
      <c r="D817" s="73"/>
      <c r="E817" s="62"/>
      <c r="F817" s="93"/>
      <c r="G817" s="94"/>
      <c r="H817" s="62"/>
      <c r="I817" s="62"/>
      <c r="J817" s="62"/>
      <c r="K817" s="62"/>
      <c r="L817" s="62"/>
    </row>
    <row r="818" ht="16.5" customHeight="1">
      <c r="A818" s="62"/>
      <c r="B818" s="95" t="s">
        <v>2029</v>
      </c>
      <c r="C818" s="79"/>
      <c r="D818" s="73"/>
      <c r="E818" s="62"/>
      <c r="F818" s="93"/>
      <c r="G818" s="94"/>
      <c r="H818" s="62"/>
      <c r="I818" s="62"/>
      <c r="J818" s="62"/>
      <c r="K818" s="62"/>
      <c r="L818" s="62"/>
    </row>
    <row r="819" ht="16.5" customHeight="1">
      <c r="A819" s="62"/>
      <c r="B819" s="95" t="s">
        <v>2029</v>
      </c>
      <c r="C819" s="79"/>
      <c r="D819" s="73"/>
      <c r="E819" s="62"/>
      <c r="F819" s="93"/>
      <c r="G819" s="94"/>
      <c r="H819" s="62"/>
      <c r="I819" s="62"/>
      <c r="J819" s="62"/>
      <c r="K819" s="62"/>
      <c r="L819" s="62"/>
    </row>
    <row r="820" ht="16.5" customHeight="1">
      <c r="A820" s="62"/>
      <c r="B820" s="95" t="s">
        <v>2029</v>
      </c>
      <c r="C820" s="79"/>
      <c r="D820" s="73"/>
      <c r="E820" s="62"/>
      <c r="F820" s="93"/>
      <c r="G820" s="94"/>
      <c r="H820" s="62"/>
      <c r="I820" s="62"/>
      <c r="J820" s="62"/>
      <c r="K820" s="62"/>
      <c r="L820" s="62"/>
    </row>
    <row r="821" ht="16.5" customHeight="1">
      <c r="A821" s="62"/>
      <c r="B821" s="95" t="s">
        <v>2029</v>
      </c>
      <c r="C821" s="79"/>
      <c r="D821" s="73"/>
      <c r="E821" s="62"/>
      <c r="F821" s="93"/>
      <c r="G821" s="94"/>
      <c r="H821" s="62"/>
      <c r="I821" s="62"/>
      <c r="J821" s="62"/>
      <c r="K821" s="62"/>
      <c r="L821" s="62"/>
    </row>
    <row r="822" ht="16.5" customHeight="1">
      <c r="A822" s="62"/>
      <c r="B822" s="95" t="s">
        <v>2029</v>
      </c>
      <c r="C822" s="79"/>
      <c r="D822" s="73"/>
      <c r="E822" s="62"/>
      <c r="F822" s="93"/>
      <c r="G822" s="94"/>
      <c r="H822" s="62"/>
      <c r="I822" s="62"/>
      <c r="J822" s="62"/>
      <c r="K822" s="62"/>
      <c r="L822" s="62"/>
    </row>
    <row r="823" ht="16.5" customHeight="1">
      <c r="A823" s="62"/>
      <c r="B823" s="95" t="s">
        <v>2029</v>
      </c>
      <c r="C823" s="79"/>
      <c r="D823" s="73"/>
      <c r="E823" s="62"/>
      <c r="F823" s="93"/>
      <c r="G823" s="94"/>
      <c r="H823" s="62"/>
      <c r="I823" s="62"/>
      <c r="J823" s="62"/>
      <c r="K823" s="62"/>
      <c r="L823" s="62"/>
    </row>
    <row r="824" ht="16.5" customHeight="1">
      <c r="A824" s="62"/>
      <c r="B824" s="95" t="s">
        <v>2029</v>
      </c>
      <c r="C824" s="79"/>
      <c r="D824" s="73"/>
      <c r="E824" s="62"/>
      <c r="F824" s="93"/>
      <c r="G824" s="94"/>
      <c r="H824" s="62"/>
      <c r="I824" s="62"/>
      <c r="J824" s="62"/>
      <c r="K824" s="62"/>
      <c r="L824" s="62"/>
    </row>
    <row r="825" ht="16.5" customHeight="1">
      <c r="A825" s="62"/>
      <c r="B825" s="95" t="s">
        <v>2029</v>
      </c>
      <c r="C825" s="79"/>
      <c r="D825" s="73"/>
      <c r="E825" s="62"/>
      <c r="F825" s="93"/>
      <c r="G825" s="94"/>
      <c r="H825" s="62"/>
      <c r="I825" s="62"/>
      <c r="J825" s="62"/>
      <c r="K825" s="62"/>
      <c r="L825" s="62"/>
    </row>
    <row r="826" ht="16.5" customHeight="1">
      <c r="A826" s="62"/>
      <c r="B826" s="95" t="s">
        <v>2029</v>
      </c>
      <c r="C826" s="79"/>
      <c r="D826" s="73"/>
      <c r="E826" s="62"/>
      <c r="F826" s="93"/>
      <c r="G826" s="94"/>
      <c r="H826" s="62"/>
      <c r="I826" s="62"/>
      <c r="J826" s="62"/>
      <c r="K826" s="62"/>
      <c r="L826" s="62"/>
    </row>
    <row r="827" ht="16.5" customHeight="1">
      <c r="A827" s="62"/>
      <c r="B827" s="95" t="s">
        <v>2029</v>
      </c>
      <c r="C827" s="79"/>
      <c r="D827" s="73"/>
      <c r="E827" s="62"/>
      <c r="F827" s="93"/>
      <c r="G827" s="94"/>
      <c r="H827" s="62"/>
      <c r="I827" s="62"/>
      <c r="J827" s="62"/>
      <c r="K827" s="62"/>
      <c r="L827" s="62"/>
    </row>
    <row r="828" ht="16.5" customHeight="1">
      <c r="A828" s="62"/>
      <c r="B828" s="95" t="s">
        <v>2029</v>
      </c>
      <c r="C828" s="79"/>
      <c r="D828" s="73"/>
      <c r="E828" s="62"/>
      <c r="F828" s="93"/>
      <c r="G828" s="94"/>
      <c r="H828" s="62"/>
      <c r="I828" s="62"/>
      <c r="J828" s="62"/>
      <c r="K828" s="62"/>
      <c r="L828" s="62"/>
    </row>
    <row r="829" ht="16.5" customHeight="1">
      <c r="A829" s="62"/>
      <c r="B829" s="95" t="s">
        <v>2029</v>
      </c>
      <c r="C829" s="79"/>
      <c r="D829" s="73"/>
      <c r="E829" s="62"/>
      <c r="F829" s="93"/>
      <c r="G829" s="94"/>
      <c r="H829" s="62"/>
      <c r="I829" s="62"/>
      <c r="J829" s="62"/>
      <c r="K829" s="62"/>
      <c r="L829" s="62"/>
    </row>
    <row r="830" ht="16.5" customHeight="1">
      <c r="A830" s="62"/>
      <c r="B830" s="95" t="s">
        <v>2029</v>
      </c>
      <c r="C830" s="79"/>
      <c r="D830" s="73"/>
      <c r="E830" s="62"/>
      <c r="F830" s="93"/>
      <c r="G830" s="94"/>
      <c r="H830" s="62"/>
      <c r="I830" s="62"/>
      <c r="J830" s="62"/>
      <c r="K830" s="62"/>
      <c r="L830" s="62"/>
    </row>
    <row r="831" ht="16.5" customHeight="1">
      <c r="A831" s="62"/>
      <c r="B831" s="95" t="s">
        <v>2029</v>
      </c>
      <c r="C831" s="79"/>
      <c r="D831" s="73"/>
      <c r="E831" s="62"/>
      <c r="F831" s="93"/>
      <c r="G831" s="94"/>
      <c r="H831" s="62"/>
      <c r="I831" s="62"/>
      <c r="J831" s="62"/>
      <c r="K831" s="62"/>
      <c r="L831" s="62"/>
    </row>
    <row r="832" ht="16.5" customHeight="1">
      <c r="A832" s="62"/>
      <c r="B832" s="95" t="s">
        <v>2029</v>
      </c>
      <c r="C832" s="79"/>
      <c r="D832" s="73"/>
      <c r="E832" s="62"/>
      <c r="F832" s="93"/>
      <c r="G832" s="94"/>
      <c r="H832" s="62"/>
      <c r="I832" s="62"/>
      <c r="J832" s="62"/>
      <c r="K832" s="62"/>
      <c r="L832" s="62"/>
    </row>
    <row r="833" ht="16.5" customHeight="1">
      <c r="A833" s="62"/>
      <c r="B833" s="95" t="s">
        <v>2029</v>
      </c>
      <c r="C833" s="79"/>
      <c r="D833" s="73"/>
      <c r="E833" s="62"/>
      <c r="F833" s="93"/>
      <c r="G833" s="94"/>
      <c r="H833" s="62"/>
      <c r="I833" s="62"/>
      <c r="J833" s="62"/>
      <c r="K833" s="62"/>
      <c r="L833" s="62"/>
    </row>
    <row r="834" ht="16.5" customHeight="1">
      <c r="A834" s="62"/>
      <c r="B834" s="95" t="s">
        <v>2029</v>
      </c>
      <c r="C834" s="79"/>
      <c r="D834" s="73"/>
      <c r="E834" s="62"/>
      <c r="F834" s="93"/>
      <c r="G834" s="94"/>
      <c r="H834" s="62"/>
      <c r="I834" s="62"/>
      <c r="J834" s="62"/>
      <c r="K834" s="62"/>
      <c r="L834" s="62"/>
    </row>
    <row r="835" ht="16.5" customHeight="1">
      <c r="A835" s="62"/>
      <c r="B835" s="95" t="s">
        <v>2029</v>
      </c>
      <c r="C835" s="79"/>
      <c r="D835" s="73"/>
      <c r="E835" s="62"/>
      <c r="F835" s="93"/>
      <c r="G835" s="94"/>
      <c r="H835" s="62"/>
      <c r="I835" s="62"/>
      <c r="J835" s="62"/>
      <c r="K835" s="62"/>
      <c r="L835" s="62"/>
    </row>
    <row r="836" ht="16.5" customHeight="1">
      <c r="A836" s="62"/>
      <c r="B836" s="95" t="s">
        <v>2029</v>
      </c>
      <c r="C836" s="79"/>
      <c r="D836" s="73"/>
      <c r="E836" s="62"/>
      <c r="F836" s="93"/>
      <c r="G836" s="94"/>
      <c r="H836" s="62"/>
      <c r="I836" s="62"/>
      <c r="J836" s="62"/>
      <c r="K836" s="62"/>
      <c r="L836" s="62"/>
    </row>
    <row r="837" ht="16.5" customHeight="1">
      <c r="A837" s="62"/>
      <c r="B837" s="95" t="s">
        <v>2029</v>
      </c>
      <c r="C837" s="79"/>
      <c r="D837" s="73"/>
      <c r="E837" s="62"/>
      <c r="F837" s="93"/>
      <c r="G837" s="94"/>
      <c r="H837" s="62"/>
      <c r="I837" s="62"/>
      <c r="J837" s="62"/>
      <c r="K837" s="62"/>
      <c r="L837" s="62"/>
    </row>
    <row r="838" ht="16.5" customHeight="1">
      <c r="A838" s="62"/>
      <c r="B838" s="95" t="s">
        <v>2029</v>
      </c>
      <c r="C838" s="79"/>
      <c r="D838" s="73"/>
      <c r="E838" s="62"/>
      <c r="F838" s="93"/>
      <c r="G838" s="94"/>
      <c r="H838" s="62"/>
      <c r="I838" s="62"/>
      <c r="J838" s="62"/>
      <c r="K838" s="62"/>
      <c r="L838" s="62"/>
    </row>
    <row r="839" ht="16.5" customHeight="1">
      <c r="A839" s="62"/>
      <c r="B839" s="95" t="s">
        <v>2029</v>
      </c>
      <c r="C839" s="79"/>
      <c r="D839" s="73"/>
      <c r="E839" s="62"/>
      <c r="F839" s="93"/>
      <c r="G839" s="94"/>
      <c r="H839" s="62"/>
      <c r="I839" s="62"/>
      <c r="J839" s="62"/>
      <c r="K839" s="62"/>
      <c r="L839" s="62"/>
    </row>
    <row r="840" ht="16.5" customHeight="1">
      <c r="A840" s="62"/>
      <c r="B840" s="95" t="s">
        <v>2029</v>
      </c>
      <c r="C840" s="79"/>
      <c r="D840" s="73"/>
      <c r="E840" s="62"/>
      <c r="F840" s="93"/>
      <c r="G840" s="94"/>
      <c r="H840" s="62"/>
      <c r="I840" s="62"/>
      <c r="J840" s="62"/>
      <c r="K840" s="62"/>
      <c r="L840" s="62"/>
    </row>
    <row r="841" ht="16.5" customHeight="1">
      <c r="A841" s="62"/>
      <c r="B841" s="95" t="s">
        <v>2029</v>
      </c>
      <c r="C841" s="79"/>
      <c r="D841" s="73"/>
      <c r="E841" s="62"/>
      <c r="F841" s="93"/>
      <c r="G841" s="94"/>
      <c r="H841" s="62"/>
      <c r="I841" s="62"/>
      <c r="J841" s="62"/>
      <c r="K841" s="62"/>
      <c r="L841" s="62"/>
    </row>
    <row r="842" ht="16.5" customHeight="1">
      <c r="A842" s="62"/>
      <c r="B842" s="95" t="s">
        <v>2029</v>
      </c>
      <c r="C842" s="79"/>
      <c r="D842" s="73"/>
      <c r="E842" s="62"/>
      <c r="F842" s="93"/>
      <c r="G842" s="94"/>
      <c r="H842" s="62"/>
      <c r="I842" s="62"/>
      <c r="J842" s="62"/>
      <c r="K842" s="62"/>
      <c r="L842" s="62"/>
    </row>
    <row r="843" ht="16.5" customHeight="1">
      <c r="A843" s="62"/>
      <c r="B843" s="95" t="s">
        <v>2029</v>
      </c>
      <c r="C843" s="79"/>
      <c r="D843" s="73"/>
      <c r="E843" s="62"/>
      <c r="F843" s="93"/>
      <c r="G843" s="94"/>
      <c r="H843" s="62"/>
      <c r="I843" s="62"/>
      <c r="J843" s="62"/>
      <c r="K843" s="62"/>
      <c r="L843" s="62"/>
    </row>
    <row r="844" ht="16.5" customHeight="1">
      <c r="A844" s="62"/>
      <c r="B844" s="95" t="s">
        <v>2029</v>
      </c>
      <c r="C844" s="79"/>
      <c r="D844" s="73"/>
      <c r="E844" s="62"/>
      <c r="F844" s="93"/>
      <c r="G844" s="94"/>
      <c r="H844" s="62"/>
      <c r="I844" s="62"/>
      <c r="J844" s="62"/>
      <c r="K844" s="62"/>
      <c r="L844" s="62"/>
    </row>
    <row r="845" ht="16.5" customHeight="1">
      <c r="A845" s="62"/>
      <c r="B845" s="95" t="s">
        <v>2029</v>
      </c>
      <c r="C845" s="79"/>
      <c r="D845" s="73"/>
      <c r="E845" s="62"/>
      <c r="F845" s="93"/>
      <c r="G845" s="94"/>
      <c r="H845" s="62"/>
      <c r="I845" s="62"/>
      <c r="J845" s="62"/>
      <c r="K845" s="62"/>
      <c r="L845" s="62"/>
    </row>
    <row r="846" ht="16.5" customHeight="1">
      <c r="A846" s="62"/>
      <c r="B846" s="95" t="s">
        <v>2029</v>
      </c>
      <c r="C846" s="79"/>
      <c r="D846" s="73"/>
      <c r="E846" s="62"/>
      <c r="F846" s="93"/>
      <c r="G846" s="94"/>
      <c r="H846" s="62"/>
      <c r="I846" s="62"/>
      <c r="J846" s="62"/>
      <c r="K846" s="62"/>
      <c r="L846" s="62"/>
    </row>
    <row r="847" ht="16.5" customHeight="1">
      <c r="A847" s="62"/>
      <c r="B847" s="95" t="s">
        <v>2029</v>
      </c>
      <c r="C847" s="79"/>
      <c r="D847" s="73"/>
      <c r="E847" s="62"/>
      <c r="F847" s="93"/>
      <c r="G847" s="94"/>
      <c r="H847" s="62"/>
      <c r="I847" s="62"/>
      <c r="J847" s="62"/>
      <c r="K847" s="62"/>
      <c r="L847" s="62"/>
    </row>
    <row r="848" ht="16.5" customHeight="1">
      <c r="A848" s="62"/>
      <c r="B848" s="95" t="s">
        <v>2029</v>
      </c>
      <c r="C848" s="79"/>
      <c r="D848" s="73"/>
      <c r="E848" s="62"/>
      <c r="F848" s="93"/>
      <c r="G848" s="94"/>
      <c r="H848" s="62"/>
      <c r="I848" s="62"/>
      <c r="J848" s="62"/>
      <c r="K848" s="62"/>
      <c r="L848" s="62"/>
    </row>
    <row r="849" ht="16.5" customHeight="1">
      <c r="A849" s="62"/>
      <c r="B849" s="95" t="s">
        <v>2029</v>
      </c>
      <c r="C849" s="79"/>
      <c r="D849" s="73"/>
      <c r="E849" s="62"/>
      <c r="F849" s="93"/>
      <c r="G849" s="94"/>
      <c r="H849" s="62"/>
      <c r="I849" s="62"/>
      <c r="J849" s="62"/>
      <c r="K849" s="62"/>
      <c r="L849" s="62"/>
    </row>
    <row r="850" ht="16.5" customHeight="1">
      <c r="A850" s="62"/>
      <c r="B850" s="95" t="s">
        <v>2029</v>
      </c>
      <c r="C850" s="79"/>
      <c r="D850" s="73"/>
      <c r="E850" s="62"/>
      <c r="F850" s="93"/>
      <c r="G850" s="94"/>
      <c r="H850" s="62"/>
      <c r="I850" s="62"/>
      <c r="J850" s="62"/>
      <c r="K850" s="62"/>
      <c r="L850" s="62"/>
    </row>
    <row r="851" ht="16.5" customHeight="1">
      <c r="A851" s="62"/>
      <c r="B851" s="95" t="s">
        <v>2029</v>
      </c>
      <c r="C851" s="79"/>
      <c r="D851" s="73"/>
      <c r="E851" s="62"/>
      <c r="F851" s="93"/>
      <c r="G851" s="94"/>
      <c r="H851" s="62"/>
      <c r="I851" s="62"/>
      <c r="J851" s="62"/>
      <c r="K851" s="62"/>
      <c r="L851" s="62"/>
    </row>
    <row r="852" ht="16.5" customHeight="1">
      <c r="A852" s="62"/>
      <c r="B852" s="95" t="s">
        <v>2029</v>
      </c>
      <c r="C852" s="79"/>
      <c r="D852" s="73"/>
      <c r="E852" s="62"/>
      <c r="F852" s="93"/>
      <c r="G852" s="94"/>
      <c r="H852" s="62"/>
      <c r="I852" s="62"/>
      <c r="J852" s="62"/>
      <c r="K852" s="62"/>
      <c r="L852" s="62"/>
    </row>
    <row r="853" ht="16.5" customHeight="1">
      <c r="A853" s="62"/>
      <c r="B853" s="95" t="s">
        <v>2029</v>
      </c>
      <c r="C853" s="79"/>
      <c r="D853" s="73"/>
      <c r="E853" s="62"/>
      <c r="F853" s="93"/>
      <c r="G853" s="94"/>
      <c r="H853" s="62"/>
      <c r="I853" s="62"/>
      <c r="J853" s="62"/>
      <c r="K853" s="62"/>
      <c r="L853" s="62"/>
    </row>
    <row r="854" ht="16.5" customHeight="1">
      <c r="A854" s="62"/>
      <c r="B854" s="95" t="s">
        <v>2029</v>
      </c>
      <c r="C854" s="79"/>
      <c r="D854" s="73"/>
      <c r="E854" s="62"/>
      <c r="F854" s="93"/>
      <c r="G854" s="94"/>
      <c r="H854" s="62"/>
      <c r="I854" s="62"/>
      <c r="J854" s="62"/>
      <c r="K854" s="62"/>
      <c r="L854" s="62"/>
    </row>
    <row r="855" ht="16.5" customHeight="1">
      <c r="A855" s="62"/>
      <c r="B855" s="95" t="s">
        <v>2029</v>
      </c>
      <c r="C855" s="79"/>
      <c r="D855" s="73"/>
      <c r="E855" s="62"/>
      <c r="F855" s="93"/>
      <c r="G855" s="94"/>
      <c r="H855" s="62"/>
      <c r="I855" s="62"/>
      <c r="J855" s="62"/>
      <c r="K855" s="62"/>
      <c r="L855" s="62"/>
    </row>
    <row r="856" ht="16.5" customHeight="1">
      <c r="A856" s="62"/>
      <c r="B856" s="95" t="s">
        <v>2029</v>
      </c>
      <c r="C856" s="79"/>
      <c r="D856" s="73"/>
      <c r="E856" s="62"/>
      <c r="F856" s="93"/>
      <c r="G856" s="94"/>
      <c r="H856" s="62"/>
      <c r="I856" s="62"/>
      <c r="J856" s="62"/>
      <c r="K856" s="62"/>
      <c r="L856" s="62"/>
    </row>
    <row r="857" ht="16.5" customHeight="1">
      <c r="A857" s="62"/>
      <c r="B857" s="95" t="s">
        <v>2029</v>
      </c>
      <c r="C857" s="79"/>
      <c r="D857" s="73"/>
      <c r="E857" s="62"/>
      <c r="F857" s="93"/>
      <c r="G857" s="94"/>
      <c r="H857" s="62"/>
      <c r="I857" s="62"/>
      <c r="J857" s="62"/>
      <c r="K857" s="62"/>
      <c r="L857" s="62"/>
    </row>
    <row r="858" ht="16.5" customHeight="1">
      <c r="A858" s="62"/>
      <c r="B858" s="95" t="s">
        <v>2029</v>
      </c>
      <c r="C858" s="79"/>
      <c r="D858" s="73"/>
      <c r="E858" s="62"/>
      <c r="F858" s="93"/>
      <c r="G858" s="94"/>
      <c r="H858" s="62"/>
      <c r="I858" s="62"/>
      <c r="J858" s="62"/>
      <c r="K858" s="62"/>
      <c r="L858" s="62"/>
    </row>
    <row r="859" ht="16.5" customHeight="1">
      <c r="A859" s="62"/>
      <c r="B859" s="95" t="s">
        <v>2029</v>
      </c>
      <c r="C859" s="79"/>
      <c r="D859" s="73"/>
      <c r="E859" s="62"/>
      <c r="F859" s="93"/>
      <c r="G859" s="94"/>
      <c r="H859" s="62"/>
      <c r="I859" s="62"/>
      <c r="J859" s="62"/>
      <c r="K859" s="62"/>
      <c r="L859" s="62"/>
    </row>
    <row r="860" ht="16.5" customHeight="1">
      <c r="A860" s="62"/>
      <c r="B860" s="95" t="s">
        <v>2029</v>
      </c>
      <c r="C860" s="79"/>
      <c r="D860" s="73"/>
      <c r="E860" s="62"/>
      <c r="F860" s="93"/>
      <c r="G860" s="94"/>
      <c r="H860" s="62"/>
      <c r="I860" s="62"/>
      <c r="J860" s="62"/>
      <c r="K860" s="62"/>
      <c r="L860" s="62"/>
    </row>
    <row r="861" ht="16.5" customHeight="1">
      <c r="A861" s="62"/>
      <c r="B861" s="95" t="s">
        <v>2029</v>
      </c>
      <c r="C861" s="79"/>
      <c r="D861" s="73"/>
      <c r="E861" s="62"/>
      <c r="F861" s="93"/>
      <c r="G861" s="94"/>
      <c r="H861" s="62"/>
      <c r="I861" s="62"/>
      <c r="J861" s="62"/>
      <c r="K861" s="62"/>
      <c r="L861" s="62"/>
    </row>
    <row r="862" ht="16.5" customHeight="1">
      <c r="A862" s="62"/>
      <c r="B862" s="95" t="s">
        <v>2029</v>
      </c>
      <c r="C862" s="79"/>
      <c r="D862" s="73"/>
      <c r="E862" s="62"/>
      <c r="F862" s="93"/>
      <c r="G862" s="94"/>
      <c r="H862" s="62"/>
      <c r="I862" s="62"/>
      <c r="J862" s="62"/>
      <c r="K862" s="62"/>
      <c r="L862" s="62"/>
    </row>
    <row r="863" ht="16.5" customHeight="1">
      <c r="A863" s="62"/>
      <c r="B863" s="95" t="s">
        <v>2029</v>
      </c>
      <c r="C863" s="79"/>
      <c r="D863" s="73"/>
      <c r="E863" s="62"/>
      <c r="F863" s="93"/>
      <c r="G863" s="94"/>
      <c r="H863" s="62"/>
      <c r="I863" s="62"/>
      <c r="J863" s="62"/>
      <c r="K863" s="62"/>
      <c r="L863" s="62"/>
    </row>
    <row r="864" ht="16.5" customHeight="1">
      <c r="A864" s="62"/>
      <c r="B864" s="95" t="s">
        <v>2029</v>
      </c>
      <c r="C864" s="79"/>
      <c r="D864" s="73"/>
      <c r="E864" s="62"/>
      <c r="F864" s="93"/>
      <c r="G864" s="94"/>
      <c r="H864" s="62"/>
      <c r="I864" s="62"/>
      <c r="J864" s="62"/>
      <c r="K864" s="62"/>
      <c r="L864" s="62"/>
    </row>
    <row r="865" ht="16.5" customHeight="1">
      <c r="A865" s="62"/>
      <c r="B865" s="95" t="s">
        <v>2029</v>
      </c>
      <c r="C865" s="79"/>
      <c r="D865" s="73"/>
      <c r="E865" s="62"/>
      <c r="F865" s="93"/>
      <c r="G865" s="94"/>
      <c r="H865" s="62"/>
      <c r="I865" s="62"/>
      <c r="J865" s="62"/>
      <c r="K865" s="62"/>
      <c r="L865" s="62"/>
    </row>
    <row r="866" ht="16.5" customHeight="1">
      <c r="A866" s="62"/>
      <c r="B866" s="95" t="s">
        <v>2029</v>
      </c>
      <c r="C866" s="79"/>
      <c r="D866" s="73"/>
      <c r="E866" s="62"/>
      <c r="F866" s="93"/>
      <c r="G866" s="94"/>
      <c r="H866" s="62"/>
      <c r="I866" s="62"/>
      <c r="J866" s="62"/>
      <c r="K866" s="62"/>
      <c r="L866" s="62"/>
    </row>
    <row r="867" ht="16.5" customHeight="1">
      <c r="A867" s="62"/>
      <c r="B867" s="95" t="s">
        <v>2029</v>
      </c>
      <c r="C867" s="79"/>
      <c r="D867" s="73"/>
      <c r="E867" s="62"/>
      <c r="F867" s="93"/>
      <c r="G867" s="94"/>
      <c r="H867" s="62"/>
      <c r="I867" s="62"/>
      <c r="J867" s="62"/>
      <c r="K867" s="62"/>
      <c r="L867" s="62"/>
    </row>
    <row r="868" ht="16.5" customHeight="1">
      <c r="A868" s="62"/>
      <c r="B868" s="95" t="s">
        <v>2029</v>
      </c>
      <c r="C868" s="79"/>
      <c r="D868" s="73"/>
      <c r="E868" s="62"/>
      <c r="F868" s="93"/>
      <c r="G868" s="94"/>
      <c r="H868" s="62"/>
      <c r="I868" s="62"/>
      <c r="J868" s="62"/>
      <c r="K868" s="62"/>
      <c r="L868" s="62"/>
    </row>
    <row r="869" ht="16.5" customHeight="1">
      <c r="A869" s="62"/>
      <c r="B869" s="95" t="s">
        <v>2029</v>
      </c>
      <c r="C869" s="79"/>
      <c r="D869" s="73"/>
      <c r="E869" s="62"/>
      <c r="F869" s="93"/>
      <c r="G869" s="94"/>
      <c r="H869" s="62"/>
      <c r="I869" s="62"/>
      <c r="J869" s="62"/>
      <c r="K869" s="62"/>
      <c r="L869" s="62"/>
    </row>
    <row r="870" ht="16.5" customHeight="1">
      <c r="A870" s="62"/>
      <c r="B870" s="95" t="s">
        <v>2029</v>
      </c>
      <c r="C870" s="79"/>
      <c r="D870" s="73"/>
      <c r="E870" s="62"/>
      <c r="F870" s="93"/>
      <c r="G870" s="94"/>
      <c r="H870" s="62"/>
      <c r="I870" s="62"/>
      <c r="J870" s="62"/>
      <c r="K870" s="62"/>
      <c r="L870" s="62"/>
    </row>
    <row r="871" ht="16.5" customHeight="1">
      <c r="A871" s="62"/>
      <c r="B871" s="95" t="s">
        <v>2029</v>
      </c>
      <c r="C871" s="79"/>
      <c r="D871" s="73"/>
      <c r="E871" s="62"/>
      <c r="F871" s="93"/>
      <c r="G871" s="94"/>
      <c r="H871" s="62"/>
      <c r="I871" s="62"/>
      <c r="J871" s="62"/>
      <c r="K871" s="62"/>
      <c r="L871" s="62"/>
    </row>
    <row r="872" ht="16.5" customHeight="1">
      <c r="A872" s="62"/>
      <c r="B872" s="95" t="s">
        <v>2029</v>
      </c>
      <c r="C872" s="79"/>
      <c r="D872" s="73"/>
      <c r="E872" s="62"/>
      <c r="F872" s="93"/>
      <c r="G872" s="94"/>
      <c r="H872" s="62"/>
      <c r="I872" s="62"/>
      <c r="J872" s="62"/>
      <c r="K872" s="62"/>
      <c r="L872" s="62"/>
    </row>
    <row r="873" ht="16.5" customHeight="1">
      <c r="A873" s="62"/>
      <c r="B873" s="95" t="s">
        <v>2029</v>
      </c>
      <c r="C873" s="79"/>
      <c r="D873" s="73"/>
      <c r="E873" s="62"/>
      <c r="F873" s="93"/>
      <c r="G873" s="94"/>
      <c r="H873" s="62"/>
      <c r="I873" s="62"/>
      <c r="J873" s="62"/>
      <c r="K873" s="62"/>
      <c r="L873" s="62"/>
    </row>
    <row r="874" ht="16.5" customHeight="1">
      <c r="A874" s="62"/>
      <c r="B874" s="95" t="s">
        <v>2029</v>
      </c>
      <c r="C874" s="79"/>
      <c r="D874" s="73"/>
      <c r="E874" s="62"/>
      <c r="F874" s="93"/>
      <c r="G874" s="94"/>
      <c r="H874" s="62"/>
      <c r="I874" s="62"/>
      <c r="J874" s="62"/>
      <c r="K874" s="62"/>
      <c r="L874" s="62"/>
    </row>
    <row r="875" ht="16.5" customHeight="1">
      <c r="A875" s="62"/>
      <c r="B875" s="95" t="s">
        <v>2029</v>
      </c>
      <c r="C875" s="79"/>
      <c r="D875" s="73"/>
      <c r="E875" s="62"/>
      <c r="F875" s="93"/>
      <c r="G875" s="94"/>
      <c r="H875" s="62"/>
      <c r="I875" s="62"/>
      <c r="J875" s="62"/>
      <c r="K875" s="62"/>
      <c r="L875" s="62"/>
    </row>
    <row r="876" ht="16.5" customHeight="1">
      <c r="A876" s="62"/>
      <c r="B876" s="95" t="s">
        <v>2029</v>
      </c>
      <c r="C876" s="79"/>
      <c r="D876" s="73"/>
      <c r="E876" s="62"/>
      <c r="F876" s="93"/>
      <c r="G876" s="94"/>
      <c r="H876" s="62"/>
      <c r="I876" s="62"/>
      <c r="J876" s="62"/>
      <c r="K876" s="62"/>
      <c r="L876" s="62"/>
    </row>
    <row r="877" ht="16.5" customHeight="1">
      <c r="A877" s="62"/>
      <c r="B877" s="95" t="s">
        <v>2029</v>
      </c>
      <c r="C877" s="79"/>
      <c r="D877" s="73"/>
      <c r="E877" s="62"/>
      <c r="F877" s="93"/>
      <c r="G877" s="94"/>
      <c r="H877" s="62"/>
      <c r="I877" s="62"/>
      <c r="J877" s="62"/>
      <c r="K877" s="62"/>
      <c r="L877" s="62"/>
    </row>
    <row r="878" ht="16.5" customHeight="1">
      <c r="A878" s="62"/>
      <c r="B878" s="95" t="s">
        <v>2029</v>
      </c>
      <c r="C878" s="79"/>
      <c r="D878" s="73"/>
      <c r="E878" s="62"/>
      <c r="F878" s="93"/>
      <c r="G878" s="94"/>
      <c r="H878" s="62"/>
      <c r="I878" s="62"/>
      <c r="J878" s="62"/>
      <c r="K878" s="62"/>
      <c r="L878" s="62"/>
    </row>
    <row r="879" ht="16.5" customHeight="1">
      <c r="A879" s="62"/>
      <c r="B879" s="95" t="s">
        <v>2029</v>
      </c>
      <c r="C879" s="79"/>
      <c r="D879" s="73"/>
      <c r="E879" s="62"/>
      <c r="F879" s="93"/>
      <c r="G879" s="94"/>
      <c r="H879" s="62"/>
      <c r="I879" s="62"/>
      <c r="J879" s="62"/>
      <c r="K879" s="62"/>
      <c r="L879" s="62"/>
    </row>
    <row r="880" ht="16.5" customHeight="1">
      <c r="A880" s="62"/>
      <c r="B880" s="95" t="s">
        <v>2029</v>
      </c>
      <c r="C880" s="79"/>
      <c r="D880" s="73"/>
      <c r="E880" s="62"/>
      <c r="F880" s="93"/>
      <c r="G880" s="94"/>
      <c r="H880" s="62"/>
      <c r="I880" s="62"/>
      <c r="J880" s="62"/>
      <c r="K880" s="62"/>
      <c r="L880" s="62"/>
    </row>
    <row r="881" ht="16.5" customHeight="1">
      <c r="A881" s="62"/>
      <c r="B881" s="95" t="s">
        <v>2029</v>
      </c>
      <c r="C881" s="79"/>
      <c r="D881" s="73"/>
      <c r="E881" s="62"/>
      <c r="F881" s="93"/>
      <c r="G881" s="94"/>
      <c r="H881" s="62"/>
      <c r="I881" s="62"/>
      <c r="J881" s="62"/>
      <c r="K881" s="62"/>
      <c r="L881" s="62"/>
    </row>
    <row r="882" ht="16.5" customHeight="1">
      <c r="A882" s="62"/>
      <c r="B882" s="95" t="s">
        <v>2029</v>
      </c>
      <c r="C882" s="79"/>
      <c r="D882" s="73"/>
      <c r="E882" s="62"/>
      <c r="F882" s="93"/>
      <c r="G882" s="94"/>
      <c r="H882" s="62"/>
      <c r="I882" s="62"/>
      <c r="J882" s="62"/>
      <c r="K882" s="62"/>
      <c r="L882" s="62"/>
    </row>
    <row r="883" ht="16.5" customHeight="1">
      <c r="A883" s="62"/>
      <c r="B883" s="95" t="s">
        <v>2029</v>
      </c>
      <c r="C883" s="79"/>
      <c r="D883" s="73"/>
      <c r="E883" s="62"/>
      <c r="F883" s="93"/>
      <c r="G883" s="94"/>
      <c r="H883" s="62"/>
      <c r="I883" s="62"/>
      <c r="J883" s="62"/>
      <c r="K883" s="62"/>
      <c r="L883" s="62"/>
    </row>
    <row r="884" ht="16.5" customHeight="1">
      <c r="A884" s="62"/>
      <c r="B884" s="95" t="s">
        <v>2029</v>
      </c>
      <c r="C884" s="79"/>
      <c r="D884" s="73"/>
      <c r="E884" s="62"/>
      <c r="F884" s="93"/>
      <c r="G884" s="94"/>
      <c r="H884" s="62"/>
      <c r="I884" s="62"/>
      <c r="J884" s="62"/>
      <c r="K884" s="62"/>
      <c r="L884" s="62"/>
    </row>
    <row r="885" ht="16.5" customHeight="1">
      <c r="A885" s="62"/>
      <c r="B885" s="95" t="s">
        <v>2029</v>
      </c>
      <c r="C885" s="79"/>
      <c r="D885" s="73"/>
      <c r="E885" s="62"/>
      <c r="F885" s="93"/>
      <c r="G885" s="94"/>
      <c r="H885" s="62"/>
      <c r="I885" s="62"/>
      <c r="J885" s="62"/>
      <c r="K885" s="62"/>
      <c r="L885" s="62"/>
    </row>
    <row r="886" ht="16.5" customHeight="1">
      <c r="A886" s="62"/>
      <c r="B886" s="95" t="s">
        <v>2029</v>
      </c>
      <c r="C886" s="79"/>
      <c r="D886" s="73"/>
      <c r="E886" s="62"/>
      <c r="F886" s="93"/>
      <c r="G886" s="94"/>
      <c r="H886" s="62"/>
      <c r="I886" s="62"/>
      <c r="J886" s="62"/>
      <c r="K886" s="62"/>
      <c r="L886" s="62"/>
    </row>
    <row r="887" ht="16.5" customHeight="1">
      <c r="A887" s="62"/>
      <c r="B887" s="95" t="s">
        <v>2029</v>
      </c>
      <c r="C887" s="79"/>
      <c r="D887" s="73"/>
      <c r="E887" s="62"/>
      <c r="F887" s="93"/>
      <c r="G887" s="94"/>
      <c r="H887" s="62"/>
      <c r="I887" s="62"/>
      <c r="J887" s="62"/>
      <c r="K887" s="62"/>
      <c r="L887" s="62"/>
    </row>
    <row r="888" ht="16.5" customHeight="1">
      <c r="A888" s="62"/>
      <c r="B888" s="95" t="s">
        <v>2029</v>
      </c>
      <c r="C888" s="79"/>
      <c r="D888" s="73"/>
      <c r="E888" s="62"/>
      <c r="F888" s="93"/>
      <c r="G888" s="94"/>
      <c r="H888" s="62"/>
      <c r="I888" s="62"/>
      <c r="J888" s="62"/>
      <c r="K888" s="62"/>
      <c r="L888" s="62"/>
    </row>
    <row r="889" ht="16.5" customHeight="1">
      <c r="A889" s="62"/>
      <c r="B889" s="95" t="s">
        <v>2029</v>
      </c>
      <c r="C889" s="79"/>
      <c r="D889" s="73"/>
      <c r="E889" s="62"/>
      <c r="F889" s="93"/>
      <c r="G889" s="94"/>
      <c r="H889" s="62"/>
      <c r="I889" s="62"/>
      <c r="J889" s="62"/>
      <c r="K889" s="62"/>
      <c r="L889" s="62"/>
    </row>
    <row r="890" ht="16.5" customHeight="1">
      <c r="A890" s="62"/>
      <c r="B890" s="95" t="s">
        <v>2029</v>
      </c>
      <c r="C890" s="79"/>
      <c r="D890" s="73"/>
      <c r="E890" s="62"/>
      <c r="F890" s="93"/>
      <c r="G890" s="94"/>
      <c r="H890" s="62"/>
      <c r="I890" s="62"/>
      <c r="J890" s="62"/>
      <c r="K890" s="62"/>
      <c r="L890" s="62"/>
    </row>
    <row r="891" ht="16.5" customHeight="1">
      <c r="A891" s="62"/>
      <c r="B891" s="95" t="s">
        <v>2029</v>
      </c>
      <c r="C891" s="79"/>
      <c r="D891" s="73"/>
      <c r="E891" s="62"/>
      <c r="F891" s="93"/>
      <c r="G891" s="94"/>
      <c r="H891" s="62"/>
      <c r="I891" s="62"/>
      <c r="J891" s="62"/>
      <c r="K891" s="62"/>
      <c r="L891" s="62"/>
    </row>
    <row r="892" ht="16.5" customHeight="1">
      <c r="A892" s="62"/>
      <c r="B892" s="95" t="s">
        <v>2029</v>
      </c>
      <c r="C892" s="79"/>
      <c r="D892" s="73"/>
      <c r="E892" s="62"/>
      <c r="F892" s="93"/>
      <c r="G892" s="94"/>
      <c r="H892" s="62"/>
      <c r="I892" s="62"/>
      <c r="J892" s="62"/>
      <c r="K892" s="62"/>
      <c r="L892" s="62"/>
    </row>
    <row r="893" ht="16.5" customHeight="1">
      <c r="A893" s="62"/>
      <c r="B893" s="95" t="s">
        <v>2029</v>
      </c>
      <c r="C893" s="79"/>
      <c r="D893" s="73"/>
      <c r="E893" s="62"/>
      <c r="F893" s="93"/>
      <c r="G893" s="94"/>
      <c r="H893" s="62"/>
      <c r="I893" s="62"/>
      <c r="J893" s="62"/>
      <c r="K893" s="62"/>
      <c r="L893" s="62"/>
    </row>
    <row r="894" ht="16.5" customHeight="1">
      <c r="A894" s="62"/>
      <c r="B894" s="95" t="s">
        <v>2029</v>
      </c>
      <c r="C894" s="79"/>
      <c r="D894" s="73"/>
      <c r="E894" s="62"/>
      <c r="F894" s="93"/>
      <c r="G894" s="94"/>
      <c r="H894" s="62"/>
      <c r="I894" s="62"/>
      <c r="J894" s="62"/>
      <c r="K894" s="62"/>
      <c r="L894" s="62"/>
    </row>
    <row r="895" ht="16.5" customHeight="1">
      <c r="A895" s="62"/>
      <c r="B895" s="95" t="s">
        <v>2029</v>
      </c>
      <c r="C895" s="79"/>
      <c r="D895" s="73"/>
      <c r="E895" s="62"/>
      <c r="F895" s="93"/>
      <c r="G895" s="94"/>
      <c r="H895" s="62"/>
      <c r="I895" s="62"/>
      <c r="J895" s="62"/>
      <c r="K895" s="62"/>
      <c r="L895" s="62"/>
    </row>
    <row r="896" ht="16.5" customHeight="1">
      <c r="A896" s="62"/>
      <c r="B896" s="95" t="s">
        <v>2029</v>
      </c>
      <c r="C896" s="79"/>
      <c r="D896" s="73"/>
      <c r="E896" s="62"/>
      <c r="F896" s="93"/>
      <c r="G896" s="94"/>
      <c r="H896" s="62"/>
      <c r="I896" s="62"/>
      <c r="J896" s="62"/>
      <c r="K896" s="62"/>
      <c r="L896" s="62"/>
    </row>
    <row r="897" ht="16.5" customHeight="1">
      <c r="A897" s="62"/>
      <c r="B897" s="95" t="s">
        <v>2029</v>
      </c>
      <c r="C897" s="79"/>
      <c r="D897" s="73"/>
      <c r="E897" s="62"/>
      <c r="F897" s="93"/>
      <c r="G897" s="94"/>
      <c r="H897" s="62"/>
      <c r="I897" s="62"/>
      <c r="J897" s="62"/>
      <c r="K897" s="62"/>
      <c r="L897" s="62"/>
    </row>
    <row r="898" ht="16.5" customHeight="1">
      <c r="A898" s="62"/>
      <c r="B898" s="95" t="s">
        <v>2029</v>
      </c>
      <c r="C898" s="79"/>
      <c r="D898" s="73"/>
      <c r="E898" s="62"/>
      <c r="F898" s="93"/>
      <c r="G898" s="94"/>
      <c r="H898" s="62"/>
      <c r="I898" s="62"/>
      <c r="J898" s="62"/>
      <c r="K898" s="62"/>
      <c r="L898" s="62"/>
    </row>
    <row r="899" ht="16.5" customHeight="1">
      <c r="A899" s="62"/>
      <c r="B899" s="95" t="s">
        <v>2029</v>
      </c>
      <c r="C899" s="79"/>
      <c r="D899" s="73"/>
      <c r="E899" s="62"/>
      <c r="F899" s="93"/>
      <c r="G899" s="94"/>
      <c r="H899" s="62"/>
      <c r="I899" s="62"/>
      <c r="J899" s="62"/>
      <c r="K899" s="62"/>
      <c r="L899" s="62"/>
    </row>
    <row r="900" ht="16.5" customHeight="1">
      <c r="A900" s="62"/>
      <c r="B900" s="95" t="s">
        <v>2029</v>
      </c>
      <c r="C900" s="79"/>
      <c r="D900" s="73"/>
      <c r="E900" s="62"/>
      <c r="F900" s="93"/>
      <c r="G900" s="94"/>
      <c r="H900" s="62"/>
      <c r="I900" s="62"/>
      <c r="J900" s="62"/>
      <c r="K900" s="62"/>
      <c r="L900" s="62"/>
    </row>
    <row r="901" ht="16.5" customHeight="1">
      <c r="A901" s="62"/>
      <c r="B901" s="95" t="s">
        <v>2029</v>
      </c>
      <c r="C901" s="79"/>
      <c r="D901" s="73"/>
      <c r="E901" s="62"/>
      <c r="F901" s="93"/>
      <c r="G901" s="94"/>
      <c r="H901" s="62"/>
      <c r="I901" s="62"/>
      <c r="J901" s="62"/>
      <c r="K901" s="62"/>
      <c r="L901" s="62"/>
    </row>
    <row r="902" ht="16.5" customHeight="1">
      <c r="A902" s="62"/>
      <c r="B902" s="95" t="s">
        <v>2029</v>
      </c>
      <c r="C902" s="79"/>
      <c r="D902" s="73"/>
      <c r="E902" s="62"/>
      <c r="F902" s="93"/>
      <c r="G902" s="94"/>
      <c r="H902" s="62"/>
      <c r="I902" s="62"/>
      <c r="J902" s="62"/>
      <c r="K902" s="62"/>
      <c r="L902" s="62"/>
    </row>
    <row r="903" ht="16.5" customHeight="1">
      <c r="A903" s="62"/>
      <c r="B903" s="95" t="s">
        <v>2029</v>
      </c>
      <c r="C903" s="79"/>
      <c r="D903" s="73"/>
      <c r="E903" s="62"/>
      <c r="F903" s="93"/>
      <c r="G903" s="94"/>
      <c r="H903" s="62"/>
      <c r="I903" s="62"/>
      <c r="J903" s="62"/>
      <c r="K903" s="62"/>
      <c r="L903" s="62"/>
    </row>
    <row r="904" ht="16.5" customHeight="1">
      <c r="A904" s="62"/>
      <c r="B904" s="95" t="s">
        <v>2029</v>
      </c>
      <c r="C904" s="79"/>
      <c r="D904" s="73"/>
      <c r="E904" s="62"/>
      <c r="F904" s="93"/>
      <c r="G904" s="94"/>
      <c r="H904" s="62"/>
      <c r="I904" s="62"/>
      <c r="J904" s="62"/>
      <c r="K904" s="62"/>
      <c r="L904" s="62"/>
    </row>
    <row r="905" ht="16.5" customHeight="1">
      <c r="A905" s="62"/>
      <c r="B905" s="95" t="s">
        <v>2029</v>
      </c>
      <c r="C905" s="79"/>
      <c r="D905" s="73"/>
      <c r="E905" s="62"/>
      <c r="F905" s="93"/>
      <c r="G905" s="94"/>
      <c r="H905" s="62"/>
      <c r="I905" s="62"/>
      <c r="J905" s="62"/>
      <c r="K905" s="62"/>
      <c r="L905" s="62"/>
    </row>
    <row r="906" ht="16.5" customHeight="1">
      <c r="A906" s="62"/>
      <c r="B906" s="95" t="s">
        <v>2029</v>
      </c>
      <c r="C906" s="79"/>
      <c r="D906" s="73"/>
      <c r="E906" s="62"/>
      <c r="F906" s="93"/>
      <c r="G906" s="94"/>
      <c r="H906" s="62"/>
      <c r="I906" s="62"/>
      <c r="J906" s="62"/>
      <c r="K906" s="62"/>
      <c r="L906" s="62"/>
    </row>
    <row r="907" ht="16.5" customHeight="1">
      <c r="A907" s="62"/>
      <c r="B907" s="95" t="s">
        <v>2029</v>
      </c>
      <c r="C907" s="79"/>
      <c r="D907" s="73"/>
      <c r="E907" s="62"/>
      <c r="F907" s="93"/>
      <c r="G907" s="94"/>
      <c r="H907" s="62"/>
      <c r="I907" s="62"/>
      <c r="J907" s="62"/>
      <c r="K907" s="62"/>
      <c r="L907" s="62"/>
    </row>
    <row r="908" ht="16.5" customHeight="1">
      <c r="A908" s="62"/>
      <c r="B908" s="95" t="s">
        <v>2029</v>
      </c>
      <c r="C908" s="79"/>
      <c r="D908" s="73"/>
      <c r="E908" s="62"/>
      <c r="F908" s="93"/>
      <c r="G908" s="94"/>
      <c r="H908" s="62"/>
      <c r="I908" s="62"/>
      <c r="J908" s="62"/>
      <c r="K908" s="62"/>
      <c r="L908" s="62"/>
    </row>
    <row r="909" ht="16.5" customHeight="1">
      <c r="A909" s="62"/>
      <c r="B909" s="95" t="s">
        <v>2029</v>
      </c>
      <c r="C909" s="79"/>
      <c r="D909" s="73"/>
      <c r="E909" s="62"/>
      <c r="F909" s="93"/>
      <c r="G909" s="94"/>
      <c r="H909" s="62"/>
      <c r="I909" s="62"/>
      <c r="J909" s="62"/>
      <c r="K909" s="62"/>
      <c r="L909" s="62"/>
    </row>
    <row r="910" ht="16.5" customHeight="1">
      <c r="A910" s="62"/>
      <c r="B910" s="95" t="s">
        <v>2029</v>
      </c>
      <c r="C910" s="79"/>
      <c r="D910" s="73"/>
      <c r="E910" s="62"/>
      <c r="F910" s="93"/>
      <c r="G910" s="94"/>
      <c r="H910" s="62"/>
      <c r="I910" s="62"/>
      <c r="J910" s="62"/>
      <c r="K910" s="62"/>
      <c r="L910" s="62"/>
    </row>
    <row r="911" ht="16.5" customHeight="1">
      <c r="A911" s="62"/>
      <c r="B911" s="95" t="s">
        <v>2029</v>
      </c>
      <c r="C911" s="79"/>
      <c r="D911" s="73"/>
      <c r="E911" s="62"/>
      <c r="F911" s="93"/>
      <c r="G911" s="94"/>
      <c r="H911" s="62"/>
      <c r="I911" s="62"/>
      <c r="J911" s="62"/>
      <c r="K911" s="62"/>
      <c r="L911" s="62"/>
    </row>
    <row r="912" ht="16.5" customHeight="1">
      <c r="A912" s="62"/>
      <c r="B912" s="95" t="s">
        <v>2029</v>
      </c>
      <c r="C912" s="79"/>
      <c r="D912" s="73"/>
      <c r="E912" s="62"/>
      <c r="F912" s="93"/>
      <c r="G912" s="94"/>
      <c r="H912" s="62"/>
      <c r="I912" s="62"/>
      <c r="J912" s="62"/>
      <c r="K912" s="62"/>
      <c r="L912" s="62"/>
    </row>
    <row r="913" ht="16.5" customHeight="1">
      <c r="A913" s="62"/>
      <c r="B913" s="95" t="s">
        <v>2029</v>
      </c>
      <c r="C913" s="79"/>
      <c r="D913" s="73"/>
      <c r="E913" s="62"/>
      <c r="F913" s="93"/>
      <c r="G913" s="94"/>
      <c r="H913" s="62"/>
      <c r="I913" s="62"/>
      <c r="J913" s="62"/>
      <c r="K913" s="62"/>
      <c r="L913" s="62"/>
    </row>
    <row r="914" ht="16.5" customHeight="1">
      <c r="A914" s="62"/>
      <c r="B914" s="95" t="s">
        <v>2029</v>
      </c>
      <c r="C914" s="79"/>
      <c r="D914" s="73"/>
      <c r="E914" s="62"/>
      <c r="F914" s="93"/>
      <c r="G914" s="94"/>
      <c r="H914" s="62"/>
      <c r="I914" s="62"/>
      <c r="J914" s="62"/>
      <c r="K914" s="62"/>
      <c r="L914" s="62"/>
    </row>
    <row r="915" ht="16.5" customHeight="1">
      <c r="A915" s="62"/>
      <c r="B915" s="95" t="s">
        <v>2029</v>
      </c>
      <c r="C915" s="79"/>
      <c r="D915" s="73"/>
      <c r="E915" s="62"/>
      <c r="F915" s="93"/>
      <c r="G915" s="94"/>
      <c r="H915" s="62"/>
      <c r="I915" s="62"/>
      <c r="J915" s="62"/>
      <c r="K915" s="62"/>
      <c r="L915" s="62"/>
    </row>
    <row r="916" ht="16.5" customHeight="1">
      <c r="A916" s="62"/>
      <c r="B916" s="95" t="s">
        <v>2029</v>
      </c>
      <c r="C916" s="79"/>
      <c r="D916" s="73"/>
      <c r="E916" s="62"/>
      <c r="F916" s="93"/>
      <c r="G916" s="94"/>
      <c r="H916" s="62"/>
      <c r="I916" s="62"/>
      <c r="J916" s="62"/>
      <c r="K916" s="62"/>
      <c r="L916" s="62"/>
    </row>
    <row r="917" ht="16.5" customHeight="1">
      <c r="A917" s="62"/>
      <c r="B917" s="95" t="s">
        <v>2029</v>
      </c>
      <c r="C917" s="79"/>
      <c r="D917" s="73"/>
      <c r="E917" s="62"/>
      <c r="F917" s="93"/>
      <c r="G917" s="94"/>
      <c r="H917" s="62"/>
      <c r="I917" s="62"/>
      <c r="J917" s="62"/>
      <c r="K917" s="62"/>
      <c r="L917" s="62"/>
    </row>
    <row r="918" ht="16.5" customHeight="1">
      <c r="A918" s="62"/>
      <c r="B918" s="95" t="s">
        <v>2029</v>
      </c>
      <c r="C918" s="79"/>
      <c r="D918" s="73"/>
      <c r="E918" s="62"/>
      <c r="F918" s="93"/>
      <c r="G918" s="94"/>
      <c r="H918" s="62"/>
      <c r="I918" s="62"/>
      <c r="J918" s="62"/>
      <c r="K918" s="62"/>
      <c r="L918" s="62"/>
    </row>
    <row r="919" ht="16.5" customHeight="1">
      <c r="A919" s="62"/>
      <c r="B919" s="95" t="s">
        <v>2029</v>
      </c>
      <c r="C919" s="79"/>
      <c r="D919" s="73"/>
      <c r="E919" s="62"/>
      <c r="F919" s="93"/>
      <c r="G919" s="94"/>
      <c r="H919" s="62"/>
      <c r="I919" s="62"/>
      <c r="J919" s="62"/>
      <c r="K919" s="62"/>
      <c r="L919" s="62"/>
    </row>
    <row r="920" ht="16.5" customHeight="1">
      <c r="A920" s="62"/>
      <c r="B920" s="95" t="s">
        <v>2029</v>
      </c>
      <c r="C920" s="79"/>
      <c r="D920" s="73"/>
      <c r="E920" s="62"/>
      <c r="F920" s="93"/>
      <c r="G920" s="94"/>
      <c r="H920" s="62"/>
      <c r="I920" s="62"/>
      <c r="J920" s="62"/>
      <c r="K920" s="62"/>
      <c r="L920" s="62"/>
    </row>
    <row r="921" ht="16.5" customHeight="1">
      <c r="A921" s="62"/>
      <c r="B921" s="95" t="s">
        <v>2029</v>
      </c>
      <c r="C921" s="79"/>
      <c r="D921" s="73"/>
      <c r="E921" s="62"/>
      <c r="F921" s="93"/>
      <c r="G921" s="94"/>
      <c r="H921" s="62"/>
      <c r="I921" s="62"/>
      <c r="J921" s="62"/>
      <c r="K921" s="62"/>
      <c r="L921" s="62"/>
    </row>
    <row r="922" ht="16.5" customHeight="1">
      <c r="A922" s="62"/>
      <c r="B922" s="95" t="s">
        <v>2029</v>
      </c>
      <c r="C922" s="79"/>
      <c r="D922" s="73"/>
      <c r="E922" s="62"/>
      <c r="F922" s="93"/>
      <c r="G922" s="94"/>
      <c r="H922" s="62"/>
      <c r="I922" s="62"/>
      <c r="J922" s="62"/>
      <c r="K922" s="62"/>
      <c r="L922" s="62"/>
    </row>
    <row r="923" ht="16.5" customHeight="1">
      <c r="A923" s="62"/>
      <c r="B923" s="95" t="s">
        <v>2029</v>
      </c>
      <c r="C923" s="79"/>
      <c r="D923" s="73"/>
      <c r="E923" s="62"/>
      <c r="F923" s="93"/>
      <c r="G923" s="94"/>
      <c r="H923" s="62"/>
      <c r="I923" s="62"/>
      <c r="J923" s="62"/>
      <c r="K923" s="62"/>
      <c r="L923" s="62"/>
    </row>
    <row r="924" ht="16.5" customHeight="1">
      <c r="A924" s="62"/>
      <c r="B924" s="95" t="s">
        <v>2029</v>
      </c>
      <c r="C924" s="79"/>
      <c r="D924" s="73"/>
      <c r="E924" s="62"/>
      <c r="F924" s="93"/>
      <c r="G924" s="94"/>
      <c r="H924" s="62"/>
      <c r="I924" s="62"/>
      <c r="J924" s="62"/>
      <c r="K924" s="62"/>
      <c r="L924" s="62"/>
    </row>
    <row r="925" ht="16.5" customHeight="1">
      <c r="A925" s="62"/>
      <c r="B925" s="95" t="s">
        <v>2029</v>
      </c>
      <c r="C925" s="79"/>
      <c r="D925" s="73"/>
      <c r="E925" s="62"/>
      <c r="F925" s="93"/>
      <c r="G925" s="94"/>
      <c r="H925" s="62"/>
      <c r="I925" s="62"/>
      <c r="J925" s="62"/>
      <c r="K925" s="62"/>
      <c r="L925" s="62"/>
    </row>
    <row r="926" ht="16.5" customHeight="1">
      <c r="A926" s="62"/>
      <c r="B926" s="95" t="s">
        <v>2029</v>
      </c>
      <c r="C926" s="79"/>
      <c r="D926" s="73"/>
      <c r="E926" s="62"/>
      <c r="F926" s="93"/>
      <c r="G926" s="94"/>
      <c r="H926" s="62"/>
      <c r="I926" s="62"/>
      <c r="J926" s="62"/>
      <c r="K926" s="62"/>
      <c r="L926" s="62"/>
    </row>
    <row r="927" ht="16.5" customHeight="1">
      <c r="A927" s="62"/>
      <c r="B927" s="95" t="s">
        <v>2029</v>
      </c>
      <c r="C927" s="79"/>
      <c r="D927" s="73"/>
      <c r="E927" s="62"/>
      <c r="F927" s="93"/>
      <c r="G927" s="94"/>
      <c r="H927" s="62"/>
      <c r="I927" s="62"/>
      <c r="J927" s="62"/>
      <c r="K927" s="62"/>
      <c r="L927" s="62"/>
    </row>
    <row r="928" ht="16.5" customHeight="1">
      <c r="A928" s="62"/>
      <c r="B928" s="95" t="s">
        <v>2029</v>
      </c>
      <c r="C928" s="79"/>
      <c r="D928" s="73"/>
      <c r="E928" s="62"/>
      <c r="F928" s="93"/>
      <c r="G928" s="94"/>
      <c r="H928" s="62"/>
      <c r="I928" s="62"/>
      <c r="J928" s="62"/>
      <c r="K928" s="62"/>
      <c r="L928" s="62"/>
    </row>
    <row r="929" ht="16.5" customHeight="1">
      <c r="A929" s="62"/>
      <c r="B929" s="95" t="s">
        <v>2029</v>
      </c>
      <c r="C929" s="79"/>
      <c r="D929" s="73"/>
      <c r="E929" s="62"/>
      <c r="F929" s="93"/>
      <c r="G929" s="94"/>
      <c r="H929" s="62"/>
      <c r="I929" s="62"/>
      <c r="J929" s="62"/>
      <c r="K929" s="62"/>
      <c r="L929" s="62"/>
    </row>
    <row r="930" ht="16.5" customHeight="1">
      <c r="A930" s="62"/>
      <c r="B930" s="95" t="s">
        <v>2029</v>
      </c>
      <c r="C930" s="79"/>
      <c r="D930" s="73"/>
      <c r="E930" s="62"/>
      <c r="F930" s="93"/>
      <c r="G930" s="94"/>
      <c r="H930" s="62"/>
      <c r="I930" s="62"/>
      <c r="J930" s="62"/>
      <c r="K930" s="62"/>
      <c r="L930" s="62"/>
    </row>
    <row r="931" ht="16.5" customHeight="1">
      <c r="A931" s="62"/>
      <c r="B931" s="95" t="s">
        <v>2029</v>
      </c>
      <c r="C931" s="79"/>
      <c r="D931" s="73"/>
      <c r="E931" s="62"/>
      <c r="F931" s="93"/>
      <c r="G931" s="94"/>
      <c r="H931" s="62"/>
      <c r="I931" s="62"/>
      <c r="J931" s="62"/>
      <c r="K931" s="62"/>
      <c r="L931" s="62"/>
    </row>
    <row r="932" ht="16.5" customHeight="1">
      <c r="A932" s="62"/>
      <c r="B932" s="95" t="s">
        <v>2029</v>
      </c>
      <c r="C932" s="79"/>
      <c r="D932" s="73"/>
      <c r="E932" s="62"/>
      <c r="F932" s="93"/>
      <c r="G932" s="94"/>
      <c r="H932" s="62"/>
      <c r="I932" s="62"/>
      <c r="J932" s="62"/>
      <c r="K932" s="62"/>
      <c r="L932" s="62"/>
    </row>
    <row r="933" ht="16.5" customHeight="1">
      <c r="A933" s="62"/>
      <c r="B933" s="95" t="s">
        <v>2029</v>
      </c>
      <c r="C933" s="79"/>
      <c r="D933" s="73"/>
      <c r="E933" s="62"/>
      <c r="F933" s="93"/>
      <c r="G933" s="94"/>
      <c r="H933" s="62"/>
      <c r="I933" s="62"/>
      <c r="J933" s="62"/>
      <c r="K933" s="62"/>
      <c r="L933" s="62"/>
    </row>
    <row r="934" ht="16.5" customHeight="1">
      <c r="A934" s="62"/>
      <c r="B934" s="95" t="s">
        <v>2029</v>
      </c>
      <c r="C934" s="79"/>
      <c r="D934" s="73"/>
      <c r="E934" s="62"/>
      <c r="F934" s="93"/>
      <c r="G934" s="94"/>
      <c r="H934" s="62"/>
      <c r="I934" s="62"/>
      <c r="J934" s="62"/>
      <c r="K934" s="62"/>
      <c r="L934" s="62"/>
    </row>
    <row r="935" ht="16.5" customHeight="1">
      <c r="A935" s="62"/>
      <c r="B935" s="95" t="s">
        <v>2029</v>
      </c>
      <c r="C935" s="79"/>
      <c r="D935" s="73"/>
      <c r="E935" s="62"/>
      <c r="F935" s="93"/>
      <c r="G935" s="94"/>
      <c r="H935" s="62"/>
      <c r="I935" s="62"/>
      <c r="J935" s="62"/>
      <c r="K935" s="62"/>
      <c r="L935" s="62"/>
    </row>
    <row r="936" ht="16.5" customHeight="1">
      <c r="A936" s="62"/>
      <c r="B936" s="95" t="s">
        <v>2029</v>
      </c>
      <c r="C936" s="79"/>
      <c r="D936" s="73"/>
      <c r="E936" s="62"/>
      <c r="F936" s="93"/>
      <c r="G936" s="94"/>
      <c r="H936" s="62"/>
      <c r="I936" s="62"/>
      <c r="J936" s="62"/>
      <c r="K936" s="62"/>
      <c r="L936" s="62"/>
    </row>
    <row r="937" ht="16.5" customHeight="1">
      <c r="A937" s="62"/>
      <c r="B937" s="95" t="s">
        <v>2029</v>
      </c>
      <c r="C937" s="79"/>
      <c r="D937" s="73"/>
      <c r="E937" s="62"/>
      <c r="F937" s="93"/>
      <c r="G937" s="94"/>
      <c r="H937" s="62"/>
      <c r="I937" s="62"/>
      <c r="J937" s="62"/>
      <c r="K937" s="62"/>
      <c r="L937" s="62"/>
    </row>
    <row r="938" ht="16.5" customHeight="1">
      <c r="A938" s="62"/>
      <c r="B938" s="95" t="s">
        <v>2029</v>
      </c>
      <c r="C938" s="79"/>
      <c r="D938" s="73"/>
      <c r="E938" s="62"/>
      <c r="F938" s="93"/>
      <c r="G938" s="94"/>
      <c r="H938" s="62"/>
      <c r="I938" s="62"/>
      <c r="J938" s="62"/>
      <c r="K938" s="62"/>
      <c r="L938" s="62"/>
    </row>
    <row r="939" ht="16.5" customHeight="1">
      <c r="A939" s="62"/>
      <c r="B939" s="95" t="s">
        <v>2029</v>
      </c>
      <c r="C939" s="79"/>
      <c r="D939" s="73"/>
      <c r="E939" s="62"/>
      <c r="F939" s="93"/>
      <c r="G939" s="94"/>
      <c r="H939" s="62"/>
      <c r="I939" s="62"/>
      <c r="J939" s="62"/>
      <c r="K939" s="62"/>
      <c r="L939" s="62"/>
    </row>
    <row r="940" ht="16.5" customHeight="1">
      <c r="A940" s="62"/>
      <c r="B940" s="95" t="s">
        <v>2029</v>
      </c>
      <c r="C940" s="79"/>
      <c r="D940" s="73"/>
      <c r="E940" s="62"/>
      <c r="F940" s="93"/>
      <c r="G940" s="94"/>
      <c r="H940" s="62"/>
      <c r="I940" s="62"/>
      <c r="J940" s="62"/>
      <c r="K940" s="62"/>
      <c r="L940" s="62"/>
    </row>
    <row r="941" ht="16.5" customHeight="1">
      <c r="A941" s="62"/>
      <c r="B941" s="95" t="s">
        <v>2029</v>
      </c>
      <c r="C941" s="79"/>
      <c r="D941" s="73"/>
      <c r="E941" s="62"/>
      <c r="F941" s="93"/>
      <c r="G941" s="94"/>
      <c r="H941" s="62"/>
      <c r="I941" s="62"/>
      <c r="J941" s="62"/>
      <c r="K941" s="62"/>
      <c r="L941" s="62"/>
    </row>
    <row r="942" ht="16.5" customHeight="1">
      <c r="A942" s="62"/>
      <c r="B942" s="95" t="s">
        <v>2029</v>
      </c>
      <c r="C942" s="79"/>
      <c r="D942" s="73"/>
      <c r="E942" s="62"/>
      <c r="F942" s="93"/>
      <c r="G942" s="94"/>
      <c r="H942" s="62"/>
      <c r="I942" s="62"/>
      <c r="J942" s="62"/>
      <c r="K942" s="62"/>
      <c r="L942" s="62"/>
    </row>
    <row r="943" ht="16.5" customHeight="1">
      <c r="A943" s="62"/>
      <c r="B943" s="95" t="s">
        <v>2029</v>
      </c>
      <c r="C943" s="79"/>
      <c r="D943" s="73"/>
      <c r="E943" s="62"/>
      <c r="F943" s="93"/>
      <c r="G943" s="94"/>
      <c r="H943" s="62"/>
      <c r="I943" s="62"/>
      <c r="J943" s="62"/>
      <c r="K943" s="62"/>
      <c r="L943" s="62"/>
    </row>
    <row r="944" ht="16.5" customHeight="1">
      <c r="A944" s="62"/>
      <c r="B944" s="95" t="s">
        <v>2029</v>
      </c>
      <c r="C944" s="79"/>
      <c r="D944" s="73"/>
      <c r="E944" s="62"/>
      <c r="F944" s="93"/>
      <c r="G944" s="94"/>
      <c r="H944" s="62"/>
      <c r="I944" s="62"/>
      <c r="J944" s="62"/>
      <c r="K944" s="62"/>
      <c r="L944" s="62"/>
    </row>
    <row r="945" ht="16.5" customHeight="1">
      <c r="A945" s="62"/>
      <c r="B945" s="95" t="s">
        <v>2029</v>
      </c>
      <c r="C945" s="79"/>
      <c r="D945" s="73"/>
      <c r="E945" s="62"/>
      <c r="F945" s="93"/>
      <c r="G945" s="94"/>
      <c r="H945" s="62"/>
      <c r="I945" s="62"/>
      <c r="J945" s="62"/>
      <c r="K945" s="62"/>
      <c r="L945" s="62"/>
    </row>
    <row r="946" ht="16.5" customHeight="1">
      <c r="A946" s="62"/>
      <c r="B946" s="95" t="s">
        <v>2029</v>
      </c>
      <c r="C946" s="79"/>
      <c r="D946" s="73"/>
      <c r="E946" s="62"/>
      <c r="F946" s="93"/>
      <c r="G946" s="94"/>
      <c r="H946" s="62"/>
      <c r="I946" s="62"/>
      <c r="J946" s="62"/>
      <c r="K946" s="62"/>
      <c r="L946" s="62"/>
    </row>
    <row r="947" ht="16.5" customHeight="1">
      <c r="A947" s="62"/>
      <c r="B947" s="95" t="s">
        <v>2029</v>
      </c>
      <c r="C947" s="79"/>
      <c r="D947" s="73"/>
      <c r="E947" s="62"/>
      <c r="F947" s="93"/>
      <c r="G947" s="94"/>
      <c r="H947" s="62"/>
      <c r="I947" s="62"/>
      <c r="J947" s="62"/>
      <c r="K947" s="62"/>
      <c r="L947" s="62"/>
    </row>
    <row r="948" ht="16.5" customHeight="1">
      <c r="A948" s="62"/>
      <c r="B948" s="95" t="s">
        <v>2029</v>
      </c>
      <c r="C948" s="79"/>
      <c r="D948" s="73"/>
      <c r="E948" s="62"/>
      <c r="F948" s="93"/>
      <c r="G948" s="94"/>
      <c r="H948" s="62"/>
      <c r="I948" s="62"/>
      <c r="J948" s="62"/>
      <c r="K948" s="62"/>
      <c r="L948" s="62"/>
    </row>
    <row r="949" ht="16.5" customHeight="1">
      <c r="A949" s="62"/>
      <c r="B949" s="95" t="s">
        <v>2029</v>
      </c>
      <c r="C949" s="79"/>
      <c r="D949" s="73"/>
      <c r="E949" s="62"/>
      <c r="F949" s="93"/>
      <c r="G949" s="94"/>
      <c r="H949" s="62"/>
      <c r="I949" s="62"/>
      <c r="J949" s="62"/>
      <c r="K949" s="62"/>
      <c r="L949" s="62"/>
    </row>
    <row r="950" ht="16.5" customHeight="1">
      <c r="A950" s="62"/>
      <c r="B950" s="95" t="s">
        <v>2029</v>
      </c>
      <c r="C950" s="79"/>
      <c r="D950" s="73"/>
      <c r="E950" s="62"/>
      <c r="F950" s="93"/>
      <c r="G950" s="94"/>
      <c r="H950" s="62"/>
      <c r="I950" s="62"/>
      <c r="J950" s="62"/>
      <c r="K950" s="62"/>
      <c r="L950" s="62"/>
    </row>
    <row r="951" ht="16.5" customHeight="1">
      <c r="A951" s="62"/>
      <c r="B951" s="95" t="s">
        <v>2029</v>
      </c>
      <c r="C951" s="79"/>
      <c r="D951" s="73"/>
      <c r="E951" s="62"/>
      <c r="F951" s="93"/>
      <c r="G951" s="94"/>
      <c r="H951" s="62"/>
      <c r="I951" s="62"/>
      <c r="J951" s="62"/>
      <c r="K951" s="62"/>
      <c r="L951" s="62"/>
    </row>
    <row r="952" ht="16.5" customHeight="1">
      <c r="A952" s="62"/>
      <c r="B952" s="95" t="s">
        <v>2029</v>
      </c>
      <c r="C952" s="79"/>
      <c r="D952" s="73"/>
      <c r="E952" s="62"/>
      <c r="F952" s="93"/>
      <c r="G952" s="94"/>
      <c r="H952" s="62"/>
      <c r="I952" s="62"/>
      <c r="J952" s="62"/>
      <c r="K952" s="62"/>
      <c r="L952" s="62"/>
    </row>
    <row r="953" ht="16.5" customHeight="1">
      <c r="A953" s="62"/>
      <c r="B953" s="95" t="s">
        <v>2029</v>
      </c>
      <c r="C953" s="79"/>
      <c r="D953" s="73"/>
      <c r="E953" s="62"/>
      <c r="F953" s="93"/>
      <c r="G953" s="94"/>
      <c r="H953" s="62"/>
      <c r="I953" s="62"/>
      <c r="J953" s="62"/>
      <c r="K953" s="62"/>
      <c r="L953" s="62"/>
    </row>
    <row r="954" ht="16.5" customHeight="1">
      <c r="A954" s="62"/>
      <c r="B954" s="95" t="s">
        <v>2029</v>
      </c>
      <c r="C954" s="79"/>
      <c r="D954" s="73"/>
      <c r="E954" s="62"/>
      <c r="F954" s="93"/>
      <c r="G954" s="94"/>
      <c r="H954" s="62"/>
      <c r="I954" s="62"/>
      <c r="J954" s="62"/>
      <c r="K954" s="62"/>
      <c r="L954" s="62"/>
    </row>
    <row r="955" ht="16.5" customHeight="1">
      <c r="A955" s="62"/>
      <c r="B955" s="95" t="s">
        <v>2029</v>
      </c>
      <c r="C955" s="79"/>
      <c r="D955" s="73"/>
      <c r="E955" s="62"/>
      <c r="F955" s="93"/>
      <c r="G955" s="94"/>
      <c r="H955" s="62"/>
      <c r="I955" s="62"/>
      <c r="J955" s="62"/>
      <c r="K955" s="62"/>
      <c r="L955" s="62"/>
    </row>
    <row r="956" ht="16.5" customHeight="1">
      <c r="A956" s="62"/>
      <c r="B956" s="95" t="s">
        <v>2029</v>
      </c>
      <c r="C956" s="79"/>
      <c r="D956" s="73"/>
      <c r="E956" s="62"/>
      <c r="F956" s="93"/>
      <c r="G956" s="94"/>
      <c r="H956" s="62"/>
      <c r="I956" s="62"/>
      <c r="J956" s="62"/>
      <c r="K956" s="62"/>
      <c r="L956" s="62"/>
    </row>
    <row r="957" ht="16.5" customHeight="1">
      <c r="A957" s="62"/>
      <c r="B957" s="95" t="s">
        <v>2029</v>
      </c>
      <c r="C957" s="79"/>
      <c r="D957" s="73"/>
      <c r="E957" s="62"/>
      <c r="F957" s="93"/>
      <c r="G957" s="94"/>
      <c r="H957" s="62"/>
      <c r="I957" s="62"/>
      <c r="J957" s="62"/>
      <c r="K957" s="62"/>
      <c r="L957" s="62"/>
    </row>
    <row r="958" ht="16.5" customHeight="1">
      <c r="A958" s="62"/>
      <c r="B958" s="95" t="s">
        <v>2029</v>
      </c>
      <c r="C958" s="79"/>
      <c r="D958" s="73"/>
      <c r="E958" s="62"/>
      <c r="F958" s="93"/>
      <c r="G958" s="94"/>
      <c r="H958" s="62"/>
      <c r="I958" s="62"/>
      <c r="J958" s="62"/>
      <c r="K958" s="62"/>
      <c r="L958" s="62"/>
    </row>
    <row r="959" ht="16.5" customHeight="1">
      <c r="A959" s="62"/>
      <c r="B959" s="95" t="s">
        <v>2029</v>
      </c>
      <c r="C959" s="79"/>
      <c r="D959" s="73"/>
      <c r="E959" s="62"/>
      <c r="F959" s="93"/>
      <c r="G959" s="94"/>
      <c r="H959" s="62"/>
      <c r="I959" s="62"/>
      <c r="J959" s="62"/>
      <c r="K959" s="62"/>
      <c r="L959" s="62"/>
    </row>
    <row r="960" ht="16.5" customHeight="1">
      <c r="A960" s="62"/>
      <c r="B960" s="95" t="s">
        <v>2029</v>
      </c>
      <c r="C960" s="79"/>
      <c r="D960" s="73"/>
      <c r="E960" s="62"/>
      <c r="F960" s="93"/>
      <c r="G960" s="94"/>
      <c r="H960" s="62"/>
      <c r="I960" s="62"/>
      <c r="J960" s="62"/>
      <c r="K960" s="62"/>
      <c r="L960" s="62"/>
    </row>
    <row r="961" ht="16.5" customHeight="1">
      <c r="A961" s="62"/>
      <c r="B961" s="95" t="s">
        <v>2029</v>
      </c>
      <c r="C961" s="79"/>
      <c r="D961" s="73"/>
      <c r="E961" s="62"/>
      <c r="F961" s="93"/>
      <c r="G961" s="94"/>
      <c r="H961" s="62"/>
      <c r="I961" s="62"/>
      <c r="J961" s="62"/>
      <c r="K961" s="62"/>
      <c r="L961" s="62"/>
    </row>
    <row r="962" ht="16.5" customHeight="1">
      <c r="A962" s="62"/>
      <c r="B962" s="95" t="s">
        <v>2029</v>
      </c>
      <c r="C962" s="79"/>
      <c r="D962" s="73"/>
      <c r="E962" s="62"/>
      <c r="F962" s="93"/>
      <c r="G962" s="94"/>
      <c r="H962" s="62"/>
      <c r="I962" s="62"/>
      <c r="J962" s="62"/>
      <c r="K962" s="62"/>
      <c r="L962" s="62"/>
    </row>
    <row r="963" ht="16.5" customHeight="1">
      <c r="A963" s="62"/>
      <c r="B963" s="95" t="s">
        <v>2029</v>
      </c>
      <c r="C963" s="79"/>
      <c r="D963" s="73"/>
      <c r="E963" s="62"/>
      <c r="F963" s="93"/>
      <c r="G963" s="94"/>
      <c r="H963" s="62"/>
      <c r="I963" s="62"/>
      <c r="J963" s="62"/>
      <c r="K963" s="62"/>
      <c r="L963" s="62"/>
    </row>
    <row r="964" ht="16.5" customHeight="1">
      <c r="A964" s="62"/>
      <c r="B964" s="95" t="s">
        <v>2029</v>
      </c>
      <c r="C964" s="79"/>
      <c r="D964" s="73"/>
      <c r="E964" s="62"/>
      <c r="F964" s="93"/>
      <c r="G964" s="94"/>
      <c r="H964" s="62"/>
      <c r="I964" s="62"/>
      <c r="J964" s="62"/>
      <c r="K964" s="62"/>
      <c r="L964" s="62"/>
    </row>
    <row r="965" ht="16.5" customHeight="1">
      <c r="A965" s="62"/>
      <c r="B965" s="95" t="s">
        <v>2029</v>
      </c>
      <c r="C965" s="79"/>
      <c r="D965" s="73"/>
      <c r="E965" s="62"/>
      <c r="F965" s="93"/>
      <c r="G965" s="94"/>
      <c r="H965" s="62"/>
      <c r="I965" s="62"/>
      <c r="J965" s="62"/>
      <c r="K965" s="62"/>
      <c r="L965" s="62"/>
    </row>
    <row r="966" ht="16.5" customHeight="1">
      <c r="A966" s="62"/>
      <c r="B966" s="95" t="s">
        <v>2029</v>
      </c>
      <c r="C966" s="79"/>
      <c r="D966" s="73"/>
      <c r="E966" s="62"/>
      <c r="F966" s="93"/>
      <c r="G966" s="94"/>
      <c r="H966" s="62"/>
      <c r="I966" s="62"/>
      <c r="J966" s="62"/>
      <c r="K966" s="62"/>
      <c r="L966" s="62"/>
    </row>
    <row r="967" ht="16.5" customHeight="1">
      <c r="A967" s="62"/>
      <c r="B967" s="95" t="s">
        <v>2029</v>
      </c>
      <c r="C967" s="79"/>
      <c r="D967" s="73"/>
      <c r="E967" s="62"/>
      <c r="F967" s="93"/>
      <c r="G967" s="94"/>
      <c r="H967" s="62"/>
      <c r="I967" s="62"/>
      <c r="J967" s="62"/>
      <c r="K967" s="62"/>
      <c r="L967" s="62"/>
    </row>
    <row r="968" ht="16.5" customHeight="1">
      <c r="A968" s="62"/>
      <c r="B968" s="95" t="s">
        <v>2029</v>
      </c>
      <c r="C968" s="79"/>
      <c r="D968" s="73"/>
      <c r="E968" s="62"/>
      <c r="F968" s="93"/>
      <c r="G968" s="94"/>
      <c r="H968" s="62"/>
      <c r="I968" s="62"/>
      <c r="J968" s="62"/>
      <c r="K968" s="62"/>
      <c r="L968" s="62"/>
    </row>
    <row r="969" ht="16.5" customHeight="1">
      <c r="A969" s="62"/>
      <c r="B969" s="95" t="s">
        <v>2029</v>
      </c>
      <c r="C969" s="79"/>
      <c r="D969" s="73"/>
      <c r="E969" s="62"/>
      <c r="F969" s="93"/>
      <c r="G969" s="94"/>
      <c r="H969" s="62"/>
      <c r="I969" s="62"/>
      <c r="J969" s="62"/>
      <c r="K969" s="62"/>
      <c r="L969" s="62"/>
    </row>
    <row r="970" ht="16.5" customHeight="1">
      <c r="A970" s="62"/>
      <c r="B970" s="95" t="s">
        <v>2029</v>
      </c>
      <c r="C970" s="79"/>
      <c r="D970" s="73"/>
      <c r="E970" s="62"/>
      <c r="F970" s="93"/>
      <c r="G970" s="94"/>
      <c r="H970" s="62"/>
      <c r="I970" s="62"/>
      <c r="J970" s="62"/>
      <c r="K970" s="62"/>
      <c r="L970" s="62"/>
    </row>
    <row r="971" ht="16.5" customHeight="1">
      <c r="A971" s="62"/>
      <c r="B971" s="95" t="s">
        <v>2029</v>
      </c>
      <c r="C971" s="79"/>
      <c r="D971" s="73"/>
      <c r="E971" s="62"/>
      <c r="F971" s="93"/>
      <c r="G971" s="94"/>
      <c r="H971" s="62"/>
      <c r="I971" s="62"/>
      <c r="J971" s="62"/>
      <c r="K971" s="62"/>
      <c r="L971" s="62"/>
    </row>
    <row r="972" ht="16.5" customHeight="1">
      <c r="A972" s="62"/>
      <c r="B972" s="95" t="s">
        <v>2029</v>
      </c>
      <c r="C972" s="79"/>
      <c r="D972" s="73"/>
      <c r="E972" s="62"/>
      <c r="F972" s="93"/>
      <c r="G972" s="94"/>
      <c r="H972" s="62"/>
      <c r="I972" s="62"/>
      <c r="J972" s="62"/>
      <c r="K972" s="62"/>
      <c r="L972" s="62"/>
    </row>
    <row r="973" ht="16.5" customHeight="1">
      <c r="A973" s="62"/>
      <c r="B973" s="95" t="s">
        <v>2029</v>
      </c>
      <c r="C973" s="79"/>
      <c r="D973" s="73"/>
      <c r="E973" s="62"/>
      <c r="F973" s="93"/>
      <c r="G973" s="94"/>
      <c r="H973" s="62"/>
      <c r="I973" s="62"/>
      <c r="J973" s="62"/>
      <c r="K973" s="62"/>
      <c r="L973" s="62"/>
    </row>
    <row r="974" ht="16.5" customHeight="1">
      <c r="A974" s="62"/>
      <c r="B974" s="95" t="s">
        <v>2029</v>
      </c>
      <c r="C974" s="79"/>
      <c r="D974" s="73"/>
      <c r="E974" s="62"/>
      <c r="F974" s="93"/>
      <c r="G974" s="94"/>
      <c r="H974" s="62"/>
      <c r="I974" s="62"/>
      <c r="J974" s="62"/>
      <c r="K974" s="62"/>
      <c r="L974" s="62"/>
    </row>
    <row r="975" ht="16.5" customHeight="1">
      <c r="A975" s="62"/>
      <c r="B975" s="95" t="s">
        <v>2029</v>
      </c>
      <c r="C975" s="79"/>
      <c r="D975" s="73"/>
      <c r="E975" s="62"/>
      <c r="F975" s="93"/>
      <c r="G975" s="94"/>
      <c r="H975" s="62"/>
      <c r="I975" s="62"/>
      <c r="J975" s="62"/>
      <c r="K975" s="62"/>
      <c r="L975" s="62"/>
    </row>
    <row r="976" ht="16.5" customHeight="1">
      <c r="A976" s="62"/>
      <c r="B976" s="95" t="s">
        <v>2029</v>
      </c>
      <c r="C976" s="79"/>
      <c r="D976" s="73"/>
      <c r="E976" s="62"/>
      <c r="F976" s="93"/>
      <c r="G976" s="94"/>
      <c r="H976" s="62"/>
      <c r="I976" s="62"/>
      <c r="J976" s="62"/>
      <c r="K976" s="62"/>
      <c r="L976" s="62"/>
    </row>
    <row r="977" ht="16.5" customHeight="1">
      <c r="A977" s="62"/>
      <c r="B977" s="95" t="s">
        <v>2029</v>
      </c>
      <c r="C977" s="79"/>
      <c r="D977" s="73"/>
      <c r="E977" s="62"/>
      <c r="F977" s="93"/>
      <c r="G977" s="94"/>
      <c r="H977" s="62"/>
      <c r="I977" s="62"/>
      <c r="J977" s="62"/>
      <c r="K977" s="62"/>
      <c r="L977" s="62"/>
    </row>
    <row r="978" ht="16.5" customHeight="1">
      <c r="A978" s="62"/>
      <c r="B978" s="95" t="s">
        <v>2029</v>
      </c>
      <c r="C978" s="79"/>
      <c r="D978" s="73"/>
      <c r="E978" s="62"/>
      <c r="F978" s="93"/>
      <c r="G978" s="94"/>
      <c r="H978" s="62"/>
      <c r="I978" s="62"/>
      <c r="J978" s="62"/>
      <c r="K978" s="62"/>
      <c r="L978" s="62"/>
    </row>
    <row r="979" ht="16.5" customHeight="1">
      <c r="A979" s="62"/>
      <c r="B979" s="95" t="s">
        <v>2029</v>
      </c>
      <c r="C979" s="79"/>
      <c r="D979" s="73"/>
      <c r="E979" s="62"/>
      <c r="F979" s="93"/>
      <c r="G979" s="94"/>
      <c r="H979" s="62"/>
      <c r="I979" s="62"/>
      <c r="J979" s="62"/>
      <c r="K979" s="62"/>
      <c r="L979" s="62"/>
    </row>
    <row r="980" ht="16.5" customHeight="1">
      <c r="A980" s="62"/>
      <c r="B980" s="95" t="s">
        <v>2029</v>
      </c>
      <c r="C980" s="79"/>
      <c r="D980" s="73"/>
      <c r="E980" s="62"/>
      <c r="F980" s="93"/>
      <c r="G980" s="94"/>
      <c r="H980" s="62"/>
      <c r="I980" s="62"/>
      <c r="J980" s="62"/>
      <c r="K980" s="62"/>
      <c r="L980" s="62"/>
    </row>
    <row r="981" ht="16.5" customHeight="1">
      <c r="A981" s="62"/>
      <c r="B981" s="95" t="s">
        <v>2029</v>
      </c>
      <c r="C981" s="79"/>
      <c r="D981" s="73"/>
      <c r="E981" s="62"/>
      <c r="F981" s="93"/>
      <c r="G981" s="94"/>
      <c r="H981" s="62"/>
      <c r="I981" s="62"/>
      <c r="J981" s="62"/>
      <c r="K981" s="62"/>
      <c r="L981" s="62"/>
    </row>
    <row r="982" ht="16.5" customHeight="1">
      <c r="A982" s="62"/>
      <c r="B982" s="95" t="s">
        <v>2029</v>
      </c>
      <c r="C982" s="79"/>
      <c r="D982" s="73"/>
      <c r="E982" s="62"/>
      <c r="F982" s="93"/>
      <c r="G982" s="94"/>
      <c r="H982" s="62"/>
      <c r="I982" s="62"/>
      <c r="J982" s="62"/>
      <c r="K982" s="62"/>
      <c r="L982" s="62"/>
    </row>
    <row r="983" ht="16.5" customHeight="1">
      <c r="A983" s="62"/>
      <c r="B983" s="95" t="s">
        <v>2029</v>
      </c>
      <c r="C983" s="79"/>
      <c r="D983" s="73"/>
      <c r="E983" s="62"/>
      <c r="F983" s="93"/>
      <c r="G983" s="94"/>
      <c r="H983" s="62"/>
      <c r="I983" s="62"/>
      <c r="J983" s="62"/>
      <c r="K983" s="62"/>
      <c r="L983" s="62"/>
    </row>
    <row r="984" ht="16.5" customHeight="1">
      <c r="A984" s="62"/>
      <c r="B984" s="95" t="s">
        <v>2029</v>
      </c>
      <c r="C984" s="79"/>
      <c r="D984" s="73"/>
      <c r="E984" s="62"/>
      <c r="F984" s="93"/>
      <c r="G984" s="94"/>
      <c r="H984" s="62"/>
      <c r="I984" s="62"/>
      <c r="J984" s="62"/>
      <c r="K984" s="62"/>
      <c r="L984" s="62"/>
    </row>
    <row r="985" ht="16.5" customHeight="1">
      <c r="A985" s="62"/>
      <c r="B985" s="95" t="s">
        <v>2029</v>
      </c>
      <c r="C985" s="79"/>
      <c r="D985" s="73"/>
      <c r="E985" s="62"/>
      <c r="F985" s="93"/>
      <c r="G985" s="94"/>
      <c r="H985" s="62"/>
      <c r="I985" s="62"/>
      <c r="J985" s="62"/>
      <c r="K985" s="62"/>
      <c r="L985" s="62"/>
    </row>
    <row r="986" ht="16.5" customHeight="1">
      <c r="A986" s="62"/>
      <c r="B986" s="95" t="s">
        <v>2029</v>
      </c>
      <c r="C986" s="79"/>
      <c r="D986" s="73"/>
      <c r="E986" s="62"/>
      <c r="F986" s="93"/>
      <c r="G986" s="94"/>
      <c r="H986" s="62"/>
      <c r="I986" s="62"/>
      <c r="J986" s="62"/>
      <c r="K986" s="62"/>
      <c r="L986" s="62"/>
    </row>
    <row r="987" ht="16.5" customHeight="1">
      <c r="A987" s="62"/>
      <c r="B987" s="95" t="s">
        <v>2029</v>
      </c>
      <c r="C987" s="79"/>
      <c r="D987" s="73"/>
      <c r="E987" s="62"/>
      <c r="F987" s="93"/>
      <c r="G987" s="94"/>
      <c r="H987" s="62"/>
      <c r="I987" s="62"/>
      <c r="J987" s="62"/>
      <c r="K987" s="62"/>
      <c r="L987" s="62"/>
    </row>
    <row r="988" ht="16.5" customHeight="1">
      <c r="A988" s="62"/>
      <c r="B988" s="95" t="s">
        <v>2029</v>
      </c>
      <c r="C988" s="79"/>
      <c r="D988" s="73"/>
      <c r="E988" s="62"/>
      <c r="F988" s="93"/>
      <c r="G988" s="94"/>
      <c r="H988" s="62"/>
      <c r="I988" s="62"/>
      <c r="J988" s="62"/>
      <c r="K988" s="62"/>
      <c r="L988" s="62"/>
    </row>
    <row r="989" ht="16.5" customHeight="1">
      <c r="A989" s="62"/>
      <c r="B989" s="95" t="s">
        <v>2029</v>
      </c>
      <c r="C989" s="79"/>
      <c r="D989" s="73"/>
      <c r="E989" s="62"/>
      <c r="F989" s="93"/>
      <c r="G989" s="94"/>
      <c r="H989" s="62"/>
      <c r="I989" s="62"/>
      <c r="J989" s="62"/>
      <c r="K989" s="62"/>
      <c r="L989" s="62"/>
    </row>
    <row r="990" ht="16.5" customHeight="1">
      <c r="A990" s="62"/>
      <c r="B990" s="95" t="s">
        <v>2029</v>
      </c>
      <c r="C990" s="79"/>
      <c r="D990" s="73"/>
      <c r="E990" s="62"/>
      <c r="F990" s="93"/>
      <c r="G990" s="94"/>
      <c r="H990" s="62"/>
      <c r="I990" s="62"/>
      <c r="J990" s="62"/>
      <c r="K990" s="62"/>
      <c r="L990" s="62"/>
    </row>
    <row r="991" ht="16.5" customHeight="1">
      <c r="A991" s="62"/>
      <c r="B991" s="95" t="s">
        <v>2029</v>
      </c>
      <c r="C991" s="79"/>
      <c r="D991" s="73"/>
      <c r="E991" s="62"/>
      <c r="F991" s="93"/>
      <c r="G991" s="94"/>
      <c r="H991" s="62"/>
      <c r="I991" s="62"/>
      <c r="J991" s="62"/>
      <c r="K991" s="62"/>
      <c r="L991" s="62"/>
    </row>
    <row r="992" ht="16.5" customHeight="1">
      <c r="A992" s="62"/>
      <c r="B992" s="95" t="s">
        <v>2029</v>
      </c>
      <c r="C992" s="79"/>
      <c r="D992" s="73"/>
      <c r="E992" s="62"/>
      <c r="F992" s="93"/>
      <c r="G992" s="94"/>
      <c r="H992" s="62"/>
      <c r="I992" s="62"/>
      <c r="J992" s="62"/>
      <c r="K992" s="62"/>
      <c r="L992" s="62"/>
    </row>
    <row r="993" ht="16.5" customHeight="1">
      <c r="A993" s="62"/>
      <c r="B993" s="95" t="s">
        <v>2029</v>
      </c>
      <c r="C993" s="79"/>
      <c r="D993" s="73"/>
      <c r="E993" s="62"/>
      <c r="F993" s="93"/>
      <c r="G993" s="94"/>
      <c r="H993" s="62"/>
      <c r="I993" s="62"/>
      <c r="J993" s="62"/>
      <c r="K993" s="62"/>
      <c r="L993" s="62"/>
    </row>
    <row r="994" ht="16.5" customHeight="1">
      <c r="A994" s="62"/>
      <c r="B994" s="95" t="s">
        <v>2029</v>
      </c>
      <c r="C994" s="79"/>
      <c r="D994" s="73"/>
      <c r="E994" s="62"/>
      <c r="F994" s="93"/>
      <c r="G994" s="94"/>
      <c r="H994" s="62"/>
      <c r="I994" s="62"/>
      <c r="J994" s="62"/>
      <c r="K994" s="62"/>
      <c r="L994" s="62"/>
    </row>
    <row r="995" ht="16.5" customHeight="1">
      <c r="A995" s="62"/>
      <c r="B995" s="95" t="s">
        <v>2029</v>
      </c>
      <c r="C995" s="79"/>
      <c r="D995" s="73"/>
      <c r="E995" s="62"/>
      <c r="F995" s="93"/>
      <c r="G995" s="94"/>
      <c r="H995" s="62"/>
      <c r="I995" s="62"/>
      <c r="J995" s="62"/>
      <c r="K995" s="62"/>
      <c r="L995" s="62"/>
    </row>
    <row r="996" ht="16.5" customHeight="1">
      <c r="A996" s="62"/>
      <c r="B996" s="95" t="s">
        <v>2029</v>
      </c>
      <c r="C996" s="79"/>
      <c r="D996" s="73"/>
      <c r="E996" s="62"/>
      <c r="F996" s="93"/>
      <c r="G996" s="94"/>
      <c r="H996" s="62"/>
      <c r="I996" s="62"/>
      <c r="J996" s="62"/>
      <c r="K996" s="62"/>
      <c r="L996" s="62"/>
    </row>
    <row r="997" ht="16.5" customHeight="1">
      <c r="A997" s="62"/>
      <c r="B997" s="95" t="s">
        <v>2029</v>
      </c>
      <c r="C997" s="79"/>
      <c r="D997" s="73"/>
      <c r="E997" s="62"/>
      <c r="F997" s="93"/>
      <c r="G997" s="94"/>
      <c r="H997" s="62"/>
      <c r="I997" s="62"/>
      <c r="J997" s="62"/>
      <c r="K997" s="62"/>
      <c r="L997" s="62"/>
    </row>
    <row r="998" ht="16.5" customHeight="1">
      <c r="A998" s="62"/>
      <c r="B998" s="95" t="s">
        <v>2029</v>
      </c>
      <c r="C998" s="79"/>
      <c r="D998" s="73"/>
      <c r="E998" s="62"/>
      <c r="F998" s="93"/>
      <c r="G998" s="94"/>
      <c r="H998" s="62"/>
      <c r="I998" s="62"/>
      <c r="J998" s="62"/>
      <c r="K998" s="62"/>
      <c r="L998" s="62"/>
    </row>
    <row r="999" ht="16.5" customHeight="1">
      <c r="A999" s="62"/>
      <c r="B999" s="95" t="s">
        <v>2029</v>
      </c>
      <c r="C999" s="79"/>
      <c r="D999" s="73"/>
      <c r="E999" s="62"/>
      <c r="F999" s="93"/>
      <c r="G999" s="94"/>
      <c r="H999" s="62"/>
      <c r="I999" s="62"/>
      <c r="J999" s="62"/>
      <c r="K999" s="62"/>
      <c r="L999" s="62"/>
    </row>
    <row r="1000" ht="16.5" customHeight="1">
      <c r="A1000" s="62"/>
      <c r="B1000" s="95" t="s">
        <v>2029</v>
      </c>
      <c r="C1000" s="79"/>
      <c r="D1000" s="73"/>
      <c r="E1000" s="62"/>
      <c r="F1000" s="93"/>
      <c r="G1000" s="94"/>
      <c r="H1000" s="62"/>
      <c r="I1000" s="62"/>
      <c r="J1000" s="62"/>
      <c r="K1000" s="62"/>
      <c r="L1000" s="62"/>
    </row>
    <row r="1001" ht="16.5" customHeight="1">
      <c r="A1001" s="62"/>
      <c r="B1001" s="95" t="s">
        <v>2029</v>
      </c>
      <c r="C1001" s="79"/>
      <c r="D1001" s="73"/>
      <c r="E1001" s="62"/>
      <c r="F1001" s="93"/>
      <c r="G1001" s="94"/>
      <c r="H1001" s="62"/>
      <c r="I1001" s="62"/>
      <c r="J1001" s="62"/>
      <c r="K1001" s="62"/>
      <c r="L1001" s="62"/>
    </row>
    <row r="1002" ht="16.5" customHeight="1">
      <c r="A1002" s="62"/>
      <c r="B1002" s="95" t="s">
        <v>2029</v>
      </c>
      <c r="C1002" s="79"/>
      <c r="D1002" s="73"/>
      <c r="E1002" s="62"/>
      <c r="F1002" s="93"/>
      <c r="G1002" s="94"/>
      <c r="H1002" s="62"/>
      <c r="I1002" s="62"/>
      <c r="J1002" s="62"/>
      <c r="K1002" s="62"/>
      <c r="L1002" s="62"/>
    </row>
    <row r="1003" ht="16.5" customHeight="1">
      <c r="A1003" s="62"/>
      <c r="B1003" s="95" t="s">
        <v>2029</v>
      </c>
      <c r="C1003" s="79"/>
      <c r="D1003" s="73"/>
      <c r="E1003" s="62"/>
      <c r="F1003" s="93"/>
      <c r="G1003" s="94"/>
      <c r="H1003" s="62"/>
      <c r="I1003" s="62"/>
      <c r="J1003" s="62"/>
      <c r="K1003" s="62"/>
      <c r="L1003" s="62"/>
    </row>
    <row r="1004" ht="16.5" customHeight="1">
      <c r="A1004" s="62"/>
      <c r="B1004" s="95" t="s">
        <v>2029</v>
      </c>
      <c r="C1004" s="79"/>
      <c r="D1004" s="73"/>
      <c r="E1004" s="62"/>
      <c r="F1004" s="93"/>
      <c r="G1004" s="94"/>
      <c r="H1004" s="62"/>
      <c r="I1004" s="62"/>
      <c r="J1004" s="62"/>
      <c r="K1004" s="62"/>
      <c r="L1004" s="62"/>
    </row>
    <row r="1005" ht="16.5" customHeight="1">
      <c r="A1005" s="62"/>
      <c r="B1005" s="95" t="s">
        <v>2029</v>
      </c>
      <c r="C1005" s="79"/>
      <c r="D1005" s="73"/>
      <c r="E1005" s="62"/>
      <c r="F1005" s="93"/>
      <c r="G1005" s="94"/>
      <c r="H1005" s="62"/>
      <c r="I1005" s="62"/>
      <c r="J1005" s="62"/>
      <c r="K1005" s="62"/>
      <c r="L1005" s="62"/>
    </row>
    <row r="1006" ht="16.5" customHeight="1">
      <c r="A1006" s="62"/>
      <c r="B1006" s="95" t="s">
        <v>2029</v>
      </c>
      <c r="C1006" s="79"/>
      <c r="D1006" s="73"/>
      <c r="E1006" s="62"/>
      <c r="F1006" s="93"/>
      <c r="G1006" s="94"/>
      <c r="H1006" s="62"/>
      <c r="I1006" s="62"/>
      <c r="J1006" s="62"/>
      <c r="K1006" s="62"/>
      <c r="L1006" s="62"/>
    </row>
    <row r="1007" ht="16.5" customHeight="1">
      <c r="A1007" s="62"/>
      <c r="B1007" s="95" t="s">
        <v>2029</v>
      </c>
      <c r="C1007" s="79"/>
      <c r="D1007" s="73"/>
      <c r="E1007" s="62"/>
      <c r="F1007" s="93"/>
      <c r="G1007" s="94"/>
      <c r="H1007" s="62"/>
      <c r="I1007" s="62"/>
      <c r="J1007" s="62"/>
      <c r="K1007" s="62"/>
      <c r="L1007" s="62"/>
    </row>
    <row r="1008" ht="16.5" customHeight="1">
      <c r="A1008" s="62"/>
      <c r="B1008" s="95" t="s">
        <v>2029</v>
      </c>
      <c r="C1008" s="79"/>
      <c r="D1008" s="73"/>
      <c r="E1008" s="62"/>
      <c r="F1008" s="93"/>
      <c r="G1008" s="94"/>
      <c r="H1008" s="62"/>
      <c r="I1008" s="62"/>
      <c r="J1008" s="62"/>
      <c r="K1008" s="62"/>
      <c r="L1008" s="62"/>
    </row>
    <row r="1009" ht="16.5" customHeight="1">
      <c r="A1009" s="62"/>
      <c r="B1009" s="95" t="s">
        <v>2029</v>
      </c>
      <c r="C1009" s="79"/>
      <c r="D1009" s="73"/>
      <c r="E1009" s="62"/>
      <c r="F1009" s="93"/>
      <c r="G1009" s="94"/>
      <c r="H1009" s="62"/>
      <c r="I1009" s="62"/>
      <c r="J1009" s="62"/>
      <c r="K1009" s="62"/>
      <c r="L1009" s="62"/>
    </row>
    <row r="1010" ht="16.5" customHeight="1">
      <c r="A1010" s="62"/>
      <c r="B1010" s="95" t="s">
        <v>2029</v>
      </c>
      <c r="C1010" s="79"/>
      <c r="D1010" s="73"/>
      <c r="E1010" s="62"/>
      <c r="F1010" s="93"/>
      <c r="G1010" s="94"/>
      <c r="H1010" s="62"/>
      <c r="I1010" s="62"/>
      <c r="J1010" s="62"/>
      <c r="K1010" s="62"/>
      <c r="L1010" s="62"/>
    </row>
    <row r="1011" ht="16.5" customHeight="1">
      <c r="A1011" s="62"/>
      <c r="B1011" s="95" t="s">
        <v>2029</v>
      </c>
      <c r="C1011" s="79"/>
      <c r="D1011" s="73"/>
      <c r="E1011" s="62"/>
      <c r="F1011" s="93"/>
      <c r="G1011" s="94"/>
      <c r="H1011" s="62"/>
      <c r="I1011" s="62"/>
      <c r="J1011" s="62"/>
      <c r="K1011" s="62"/>
      <c r="L1011" s="62"/>
    </row>
    <row r="1012" ht="16.5" customHeight="1">
      <c r="A1012" s="62"/>
      <c r="B1012" s="95" t="s">
        <v>2029</v>
      </c>
      <c r="C1012" s="79"/>
      <c r="D1012" s="73"/>
      <c r="E1012" s="62"/>
      <c r="F1012" s="93"/>
      <c r="G1012" s="94"/>
      <c r="H1012" s="62"/>
      <c r="I1012" s="62"/>
      <c r="J1012" s="62"/>
      <c r="K1012" s="62"/>
      <c r="L1012" s="62"/>
    </row>
    <row r="1013" ht="16.5" customHeight="1">
      <c r="A1013" s="62"/>
      <c r="B1013" s="95" t="s">
        <v>2029</v>
      </c>
      <c r="C1013" s="79"/>
      <c r="D1013" s="73"/>
      <c r="E1013" s="62"/>
      <c r="F1013" s="93"/>
      <c r="G1013" s="94"/>
      <c r="H1013" s="62"/>
      <c r="I1013" s="62"/>
      <c r="J1013" s="62"/>
      <c r="K1013" s="62"/>
      <c r="L1013" s="62"/>
    </row>
    <row r="1014" ht="16.5" customHeight="1">
      <c r="A1014" s="62"/>
      <c r="B1014" s="95" t="s">
        <v>2029</v>
      </c>
      <c r="C1014" s="79"/>
      <c r="D1014" s="73"/>
      <c r="E1014" s="62"/>
      <c r="F1014" s="93"/>
      <c r="G1014" s="94"/>
      <c r="H1014" s="62"/>
      <c r="I1014" s="62"/>
      <c r="J1014" s="62"/>
      <c r="K1014" s="62"/>
      <c r="L1014" s="62"/>
    </row>
    <row r="1015" ht="16.5" customHeight="1">
      <c r="A1015" s="62"/>
      <c r="B1015" s="95" t="s">
        <v>2029</v>
      </c>
      <c r="C1015" s="79"/>
      <c r="D1015" s="73"/>
      <c r="E1015" s="62"/>
      <c r="F1015" s="93"/>
      <c r="G1015" s="94"/>
      <c r="H1015" s="62"/>
      <c r="I1015" s="62"/>
      <c r="J1015" s="62"/>
      <c r="K1015" s="62"/>
      <c r="L1015" s="62"/>
    </row>
    <row r="1016" ht="16.5" customHeight="1">
      <c r="A1016" s="62"/>
      <c r="B1016" s="95" t="s">
        <v>2029</v>
      </c>
      <c r="C1016" s="79"/>
      <c r="D1016" s="73"/>
      <c r="E1016" s="62"/>
      <c r="F1016" s="93"/>
      <c r="G1016" s="94"/>
      <c r="H1016" s="62"/>
      <c r="I1016" s="62"/>
      <c r="J1016" s="62"/>
      <c r="K1016" s="62"/>
      <c r="L1016" s="62"/>
    </row>
    <row r="1017" ht="16.5" customHeight="1">
      <c r="A1017" s="62"/>
      <c r="B1017" s="95" t="s">
        <v>2029</v>
      </c>
      <c r="C1017" s="79"/>
      <c r="D1017" s="73"/>
      <c r="E1017" s="62"/>
      <c r="F1017" s="93"/>
      <c r="G1017" s="94"/>
      <c r="H1017" s="62"/>
      <c r="I1017" s="62"/>
      <c r="J1017" s="62"/>
      <c r="K1017" s="62"/>
      <c r="L1017" s="62"/>
    </row>
    <row r="1018" ht="16.5" customHeight="1">
      <c r="A1018" s="62"/>
      <c r="B1018" s="95" t="s">
        <v>2029</v>
      </c>
      <c r="C1018" s="79"/>
      <c r="D1018" s="73"/>
      <c r="E1018" s="62"/>
      <c r="F1018" s="93"/>
      <c r="G1018" s="94"/>
      <c r="H1018" s="62"/>
      <c r="I1018" s="62"/>
      <c r="J1018" s="62"/>
      <c r="K1018" s="62"/>
      <c r="L1018" s="62"/>
    </row>
    <row r="1019" ht="16.5" customHeight="1">
      <c r="A1019" s="62"/>
      <c r="B1019" s="95" t="s">
        <v>2029</v>
      </c>
      <c r="C1019" s="79"/>
      <c r="D1019" s="73"/>
      <c r="E1019" s="62"/>
      <c r="F1019" s="93"/>
      <c r="G1019" s="94"/>
      <c r="H1019" s="62"/>
      <c r="I1019" s="62"/>
      <c r="J1019" s="62"/>
      <c r="K1019" s="62"/>
      <c r="L1019" s="62"/>
    </row>
    <row r="1020" ht="16.5" customHeight="1">
      <c r="A1020" s="62"/>
      <c r="B1020" s="95" t="s">
        <v>2029</v>
      </c>
      <c r="C1020" s="79"/>
      <c r="D1020" s="73"/>
      <c r="E1020" s="62"/>
      <c r="F1020" s="93"/>
      <c r="G1020" s="94"/>
      <c r="H1020" s="62"/>
      <c r="I1020" s="62"/>
      <c r="J1020" s="62"/>
      <c r="K1020" s="62"/>
      <c r="L1020" s="62"/>
    </row>
    <row r="1021" ht="16.5" customHeight="1">
      <c r="A1021" s="62"/>
      <c r="B1021" s="95" t="s">
        <v>2029</v>
      </c>
      <c r="C1021" s="79"/>
      <c r="D1021" s="73"/>
      <c r="E1021" s="62"/>
      <c r="F1021" s="93"/>
      <c r="G1021" s="94"/>
      <c r="H1021" s="62"/>
      <c r="I1021" s="62"/>
      <c r="J1021" s="62"/>
      <c r="K1021" s="62"/>
      <c r="L1021" s="62"/>
    </row>
    <row r="1022" ht="16.5" customHeight="1">
      <c r="A1022" s="62"/>
      <c r="B1022" s="95" t="s">
        <v>2029</v>
      </c>
      <c r="C1022" s="79"/>
      <c r="D1022" s="73"/>
      <c r="E1022" s="62"/>
      <c r="F1022" s="93"/>
      <c r="G1022" s="94"/>
      <c r="H1022" s="62"/>
      <c r="I1022" s="62"/>
      <c r="J1022" s="62"/>
      <c r="K1022" s="62"/>
      <c r="L1022" s="62"/>
    </row>
    <row r="1023" ht="16.5" customHeight="1">
      <c r="A1023" s="62"/>
      <c r="B1023" s="95" t="s">
        <v>2029</v>
      </c>
      <c r="C1023" s="79"/>
      <c r="D1023" s="73"/>
      <c r="E1023" s="62"/>
      <c r="F1023" s="93"/>
      <c r="G1023" s="94"/>
      <c r="H1023" s="62"/>
      <c r="I1023" s="62"/>
      <c r="J1023" s="62"/>
      <c r="K1023" s="62"/>
      <c r="L1023" s="62"/>
    </row>
    <row r="1024" ht="16.5" customHeight="1">
      <c r="A1024" s="62"/>
      <c r="B1024" s="95" t="s">
        <v>2029</v>
      </c>
      <c r="C1024" s="79"/>
      <c r="D1024" s="73"/>
      <c r="E1024" s="62"/>
      <c r="F1024" s="93"/>
      <c r="G1024" s="94"/>
      <c r="H1024" s="62"/>
      <c r="I1024" s="62"/>
      <c r="J1024" s="62"/>
      <c r="K1024" s="62"/>
      <c r="L1024" s="62"/>
    </row>
    <row r="1025" ht="16.5" customHeight="1">
      <c r="A1025" s="62"/>
      <c r="B1025" s="95" t="s">
        <v>2029</v>
      </c>
      <c r="C1025" s="79"/>
      <c r="D1025" s="73"/>
      <c r="E1025" s="62"/>
      <c r="F1025" s="93"/>
      <c r="G1025" s="94"/>
      <c r="H1025" s="62"/>
      <c r="I1025" s="62"/>
      <c r="J1025" s="62"/>
      <c r="K1025" s="62"/>
      <c r="L1025" s="62"/>
    </row>
    <row r="1026" ht="16.5" customHeight="1">
      <c r="A1026" s="62"/>
      <c r="B1026" s="95" t="s">
        <v>2029</v>
      </c>
      <c r="C1026" s="79"/>
      <c r="D1026" s="73"/>
      <c r="E1026" s="62"/>
      <c r="F1026" s="93"/>
      <c r="G1026" s="94"/>
      <c r="H1026" s="62"/>
      <c r="I1026" s="62"/>
      <c r="J1026" s="62"/>
      <c r="K1026" s="62"/>
      <c r="L1026" s="62"/>
    </row>
    <row r="1027" ht="16.5" customHeight="1">
      <c r="A1027" s="62"/>
      <c r="B1027" s="95" t="s">
        <v>2029</v>
      </c>
      <c r="C1027" s="79"/>
      <c r="D1027" s="73"/>
      <c r="E1027" s="62"/>
      <c r="F1027" s="93"/>
      <c r="G1027" s="94"/>
      <c r="H1027" s="62"/>
      <c r="I1027" s="62"/>
      <c r="J1027" s="62"/>
      <c r="K1027" s="62"/>
      <c r="L1027" s="62"/>
    </row>
    <row r="1028" ht="16.5" customHeight="1">
      <c r="A1028" s="62"/>
      <c r="B1028" s="95" t="s">
        <v>2029</v>
      </c>
      <c r="C1028" s="79"/>
      <c r="D1028" s="73"/>
      <c r="E1028" s="62"/>
      <c r="F1028" s="93"/>
      <c r="G1028" s="94"/>
      <c r="H1028" s="62"/>
      <c r="I1028" s="62"/>
      <c r="J1028" s="62"/>
      <c r="K1028" s="62"/>
      <c r="L1028" s="62"/>
    </row>
    <row r="1029" ht="16.5" customHeight="1">
      <c r="A1029" s="62"/>
      <c r="B1029" s="95" t="s">
        <v>2029</v>
      </c>
      <c r="C1029" s="79"/>
      <c r="D1029" s="73"/>
      <c r="E1029" s="62"/>
      <c r="F1029" s="93"/>
      <c r="G1029" s="94"/>
      <c r="H1029" s="62"/>
      <c r="I1029" s="62"/>
      <c r="J1029" s="62"/>
      <c r="K1029" s="62"/>
      <c r="L1029" s="62"/>
    </row>
    <row r="1030" ht="16.5" customHeight="1">
      <c r="A1030" s="62"/>
      <c r="B1030" s="95" t="s">
        <v>2029</v>
      </c>
      <c r="C1030" s="79"/>
      <c r="D1030" s="73"/>
      <c r="E1030" s="62"/>
      <c r="F1030" s="93"/>
      <c r="G1030" s="94"/>
      <c r="H1030" s="62"/>
      <c r="I1030" s="62"/>
      <c r="J1030" s="62"/>
      <c r="K1030" s="62"/>
      <c r="L1030" s="62"/>
    </row>
    <row r="1031" ht="16.5" customHeight="1">
      <c r="A1031" s="62"/>
      <c r="B1031" s="95" t="s">
        <v>2029</v>
      </c>
      <c r="C1031" s="79"/>
      <c r="D1031" s="73"/>
      <c r="E1031" s="62"/>
      <c r="F1031" s="93"/>
      <c r="G1031" s="94"/>
      <c r="H1031" s="62"/>
      <c r="I1031" s="62"/>
      <c r="J1031" s="62"/>
      <c r="K1031" s="62"/>
      <c r="L1031" s="62"/>
    </row>
    <row r="1032" ht="16.5" customHeight="1">
      <c r="A1032" s="62"/>
      <c r="B1032" s="95" t="s">
        <v>2029</v>
      </c>
      <c r="C1032" s="79"/>
      <c r="D1032" s="73"/>
      <c r="E1032" s="62"/>
      <c r="F1032" s="93"/>
      <c r="G1032" s="94"/>
      <c r="H1032" s="62"/>
      <c r="I1032" s="62"/>
      <c r="J1032" s="62"/>
      <c r="K1032" s="62"/>
      <c r="L1032" s="62"/>
    </row>
    <row r="1033" ht="16.5" customHeight="1">
      <c r="A1033" s="62"/>
      <c r="B1033" s="95" t="s">
        <v>2029</v>
      </c>
      <c r="C1033" s="79"/>
      <c r="D1033" s="73"/>
      <c r="E1033" s="62"/>
      <c r="F1033" s="93"/>
      <c r="G1033" s="94"/>
      <c r="H1033" s="62"/>
      <c r="I1033" s="62"/>
      <c r="J1033" s="62"/>
      <c r="K1033" s="62"/>
      <c r="L1033" s="62"/>
    </row>
    <row r="1034" ht="16.5" customHeight="1">
      <c r="A1034" s="62"/>
      <c r="B1034" s="95" t="s">
        <v>2029</v>
      </c>
      <c r="C1034" s="79"/>
      <c r="D1034" s="73"/>
      <c r="E1034" s="62"/>
      <c r="F1034" s="93"/>
      <c r="G1034" s="94"/>
      <c r="H1034" s="62"/>
      <c r="I1034" s="62"/>
      <c r="J1034" s="62"/>
      <c r="K1034" s="62"/>
      <c r="L1034" s="62"/>
    </row>
    <row r="1035" ht="16.5" customHeight="1">
      <c r="A1035" s="62"/>
      <c r="B1035" s="95" t="s">
        <v>2029</v>
      </c>
      <c r="C1035" s="79"/>
      <c r="D1035" s="73"/>
      <c r="E1035" s="62"/>
      <c r="F1035" s="93"/>
      <c r="G1035" s="94"/>
      <c r="H1035" s="62"/>
      <c r="I1035" s="62"/>
      <c r="J1035" s="62"/>
      <c r="K1035" s="62"/>
      <c r="L1035" s="62"/>
    </row>
    <row r="1036" ht="16.5" customHeight="1">
      <c r="A1036" s="62"/>
      <c r="B1036" s="95" t="s">
        <v>2029</v>
      </c>
      <c r="C1036" s="79"/>
      <c r="D1036" s="73"/>
      <c r="E1036" s="62"/>
      <c r="F1036" s="93"/>
      <c r="G1036" s="94"/>
      <c r="H1036" s="62"/>
      <c r="I1036" s="62"/>
      <c r="J1036" s="62"/>
      <c r="K1036" s="62"/>
      <c r="L1036" s="62"/>
    </row>
    <row r="1037" ht="16.5" customHeight="1">
      <c r="A1037" s="62"/>
      <c r="B1037" s="95" t="s">
        <v>2029</v>
      </c>
      <c r="C1037" s="79"/>
      <c r="D1037" s="73"/>
      <c r="E1037" s="62"/>
      <c r="F1037" s="93"/>
      <c r="G1037" s="94"/>
      <c r="H1037" s="62"/>
      <c r="I1037" s="62"/>
      <c r="J1037" s="62"/>
      <c r="K1037" s="62"/>
      <c r="L1037" s="62"/>
    </row>
    <row r="1038" ht="16.5" customHeight="1">
      <c r="A1038" s="62"/>
      <c r="B1038" s="95" t="s">
        <v>2029</v>
      </c>
      <c r="C1038" s="79"/>
      <c r="D1038" s="73"/>
      <c r="E1038" s="62"/>
      <c r="F1038" s="93"/>
      <c r="G1038" s="94"/>
      <c r="H1038" s="62"/>
      <c r="I1038" s="62"/>
      <c r="J1038" s="62"/>
      <c r="K1038" s="62"/>
      <c r="L1038" s="62"/>
    </row>
    <row r="1039" ht="16.5" customHeight="1">
      <c r="A1039" s="62"/>
      <c r="B1039" s="95" t="s">
        <v>2029</v>
      </c>
      <c r="C1039" s="79"/>
      <c r="D1039" s="73"/>
      <c r="E1039" s="62"/>
      <c r="F1039" s="93"/>
      <c r="G1039" s="94"/>
      <c r="H1039" s="62"/>
      <c r="I1039" s="62"/>
      <c r="J1039" s="62"/>
      <c r="K1039" s="62"/>
      <c r="L1039" s="62"/>
    </row>
    <row r="1040" ht="16.5" customHeight="1">
      <c r="A1040" s="62"/>
      <c r="B1040" s="95" t="s">
        <v>2029</v>
      </c>
      <c r="C1040" s="79"/>
      <c r="D1040" s="73"/>
      <c r="E1040" s="62"/>
      <c r="F1040" s="93"/>
      <c r="G1040" s="94"/>
      <c r="H1040" s="62"/>
      <c r="I1040" s="62"/>
      <c r="J1040" s="62"/>
      <c r="K1040" s="62"/>
      <c r="L1040" s="62"/>
    </row>
    <row r="1041" ht="16.5" customHeight="1">
      <c r="A1041" s="62"/>
      <c r="B1041" s="95" t="s">
        <v>2029</v>
      </c>
      <c r="C1041" s="79"/>
      <c r="D1041" s="73"/>
      <c r="E1041" s="62"/>
      <c r="F1041" s="93"/>
      <c r="G1041" s="94"/>
      <c r="H1041" s="62"/>
      <c r="I1041" s="62"/>
      <c r="J1041" s="62"/>
      <c r="K1041" s="62"/>
      <c r="L1041" s="62"/>
    </row>
    <row r="1042" ht="16.5" customHeight="1">
      <c r="A1042" s="62"/>
      <c r="B1042" s="95" t="s">
        <v>2029</v>
      </c>
      <c r="C1042" s="79"/>
      <c r="D1042" s="73"/>
      <c r="E1042" s="62"/>
      <c r="F1042" s="93"/>
      <c r="G1042" s="94"/>
      <c r="H1042" s="62"/>
      <c r="I1042" s="62"/>
      <c r="J1042" s="62"/>
      <c r="K1042" s="62"/>
      <c r="L1042" s="62"/>
    </row>
    <row r="1043" ht="16.5" customHeight="1">
      <c r="A1043" s="62"/>
      <c r="B1043" s="95" t="s">
        <v>2029</v>
      </c>
      <c r="C1043" s="79"/>
      <c r="D1043" s="73"/>
      <c r="E1043" s="62"/>
      <c r="F1043" s="93"/>
      <c r="G1043" s="94"/>
      <c r="H1043" s="62"/>
      <c r="I1043" s="62"/>
      <c r="J1043" s="62"/>
      <c r="K1043" s="62"/>
      <c r="L1043" s="62"/>
    </row>
    <row r="1044" ht="16.5" customHeight="1">
      <c r="A1044" s="62"/>
      <c r="B1044" s="95" t="s">
        <v>2029</v>
      </c>
      <c r="C1044" s="79"/>
      <c r="D1044" s="73"/>
      <c r="E1044" s="62"/>
      <c r="F1044" s="93"/>
      <c r="G1044" s="94"/>
      <c r="H1044" s="62"/>
      <c r="I1044" s="62"/>
      <c r="J1044" s="62"/>
      <c r="K1044" s="62"/>
      <c r="L1044" s="62"/>
    </row>
    <row r="1045" ht="16.5" customHeight="1">
      <c r="A1045" s="62"/>
      <c r="B1045" s="95" t="s">
        <v>2029</v>
      </c>
      <c r="C1045" s="79"/>
      <c r="D1045" s="73"/>
      <c r="E1045" s="62"/>
      <c r="F1045" s="93"/>
      <c r="G1045" s="94"/>
      <c r="H1045" s="62"/>
      <c r="I1045" s="62"/>
      <c r="J1045" s="62"/>
      <c r="K1045" s="62"/>
      <c r="L1045" s="62"/>
    </row>
    <row r="1046" ht="16.5" customHeight="1">
      <c r="A1046" s="62"/>
      <c r="B1046" s="95" t="s">
        <v>2029</v>
      </c>
      <c r="C1046" s="79"/>
      <c r="D1046" s="73"/>
      <c r="E1046" s="62"/>
      <c r="F1046" s="93"/>
      <c r="G1046" s="94"/>
      <c r="H1046" s="62"/>
      <c r="I1046" s="62"/>
      <c r="J1046" s="62"/>
      <c r="K1046" s="62"/>
      <c r="L1046" s="62"/>
    </row>
    <row r="1047" ht="16.5" customHeight="1">
      <c r="A1047" s="62"/>
      <c r="B1047" s="95" t="s">
        <v>2029</v>
      </c>
      <c r="C1047" s="79"/>
      <c r="D1047" s="73"/>
      <c r="E1047" s="62"/>
      <c r="F1047" s="93"/>
      <c r="G1047" s="94"/>
      <c r="H1047" s="62"/>
      <c r="I1047" s="62"/>
      <c r="J1047" s="62"/>
      <c r="K1047" s="62"/>
      <c r="L1047" s="62"/>
    </row>
    <row r="1048" ht="16.5" customHeight="1">
      <c r="A1048" s="62"/>
      <c r="B1048" s="95" t="s">
        <v>2029</v>
      </c>
      <c r="C1048" s="79"/>
      <c r="D1048" s="73"/>
      <c r="E1048" s="62"/>
      <c r="F1048" s="93"/>
      <c r="G1048" s="94"/>
      <c r="H1048" s="62"/>
      <c r="I1048" s="62"/>
      <c r="J1048" s="62"/>
      <c r="K1048" s="62"/>
      <c r="L1048" s="62"/>
    </row>
    <row r="1049" ht="16.5" customHeight="1">
      <c r="A1049" s="62"/>
      <c r="B1049" s="95" t="s">
        <v>2029</v>
      </c>
      <c r="C1049" s="79"/>
      <c r="D1049" s="73"/>
      <c r="E1049" s="62"/>
      <c r="F1049" s="93"/>
      <c r="G1049" s="94"/>
      <c r="H1049" s="62"/>
      <c r="I1049" s="62"/>
      <c r="J1049" s="62"/>
      <c r="K1049" s="62"/>
      <c r="L1049" s="62"/>
    </row>
    <row r="1050" ht="16.5" customHeight="1">
      <c r="A1050" s="62"/>
      <c r="B1050" s="95" t="s">
        <v>2029</v>
      </c>
      <c r="C1050" s="79"/>
      <c r="D1050" s="73"/>
      <c r="E1050" s="62"/>
      <c r="F1050" s="93"/>
      <c r="G1050" s="94"/>
      <c r="H1050" s="62"/>
      <c r="I1050" s="62"/>
      <c r="J1050" s="62"/>
      <c r="K1050" s="62"/>
      <c r="L1050" s="62"/>
    </row>
    <row r="1051" ht="16.5" customHeight="1">
      <c r="A1051" s="62"/>
      <c r="B1051" s="95" t="s">
        <v>2029</v>
      </c>
      <c r="C1051" s="79"/>
      <c r="D1051" s="73"/>
      <c r="E1051" s="62"/>
      <c r="F1051" s="93"/>
      <c r="G1051" s="94"/>
      <c r="H1051" s="62"/>
      <c r="I1051" s="62"/>
      <c r="J1051" s="62"/>
      <c r="K1051" s="62"/>
      <c r="L1051" s="62"/>
    </row>
    <row r="1052" ht="16.5" customHeight="1">
      <c r="A1052" s="62"/>
      <c r="B1052" s="95" t="s">
        <v>2029</v>
      </c>
      <c r="C1052" s="79"/>
      <c r="D1052" s="73"/>
      <c r="E1052" s="62"/>
      <c r="F1052" s="93"/>
      <c r="G1052" s="94"/>
      <c r="H1052" s="62"/>
      <c r="I1052" s="62"/>
      <c r="J1052" s="62"/>
      <c r="K1052" s="62"/>
      <c r="L1052" s="62"/>
    </row>
    <row r="1053" ht="16.5" customHeight="1">
      <c r="A1053" s="62"/>
      <c r="B1053" s="95" t="s">
        <v>2029</v>
      </c>
      <c r="C1053" s="79"/>
      <c r="D1053" s="73"/>
      <c r="E1053" s="62"/>
      <c r="F1053" s="93"/>
      <c r="G1053" s="94"/>
      <c r="H1053" s="62"/>
      <c r="I1053" s="62"/>
      <c r="J1053" s="62"/>
      <c r="K1053" s="62"/>
      <c r="L1053" s="62"/>
    </row>
    <row r="1054" ht="16.5" customHeight="1">
      <c r="A1054" s="62"/>
      <c r="B1054" s="95" t="s">
        <v>2029</v>
      </c>
      <c r="C1054" s="79"/>
      <c r="D1054" s="73"/>
      <c r="E1054" s="62"/>
      <c r="F1054" s="93"/>
      <c r="G1054" s="94"/>
      <c r="H1054" s="62"/>
      <c r="I1054" s="62"/>
      <c r="J1054" s="62"/>
      <c r="K1054" s="62"/>
      <c r="L1054" s="62"/>
    </row>
    <row r="1055" ht="16.5" customHeight="1">
      <c r="A1055" s="62"/>
      <c r="B1055" s="95" t="s">
        <v>2029</v>
      </c>
      <c r="C1055" s="79"/>
      <c r="D1055" s="73"/>
      <c r="E1055" s="62"/>
      <c r="F1055" s="93"/>
      <c r="G1055" s="94"/>
      <c r="H1055" s="62"/>
      <c r="I1055" s="62"/>
      <c r="J1055" s="62"/>
      <c r="K1055" s="62"/>
      <c r="L1055" s="62"/>
    </row>
    <row r="1056" ht="16.5" customHeight="1">
      <c r="A1056" s="62"/>
      <c r="B1056" s="95" t="s">
        <v>2029</v>
      </c>
      <c r="C1056" s="79"/>
      <c r="D1056" s="73"/>
      <c r="E1056" s="62"/>
      <c r="F1056" s="93"/>
      <c r="G1056" s="94"/>
      <c r="H1056" s="62"/>
      <c r="I1056" s="62"/>
      <c r="J1056" s="62"/>
      <c r="K1056" s="62"/>
      <c r="L1056" s="62"/>
    </row>
    <row r="1057" ht="16.5" customHeight="1">
      <c r="A1057" s="62"/>
      <c r="B1057" s="95" t="s">
        <v>2029</v>
      </c>
      <c r="C1057" s="79"/>
      <c r="D1057" s="73"/>
      <c r="E1057" s="62"/>
      <c r="F1057" s="93"/>
      <c r="G1057" s="94"/>
      <c r="H1057" s="62"/>
      <c r="I1057" s="62"/>
      <c r="J1057" s="62"/>
      <c r="K1057" s="62"/>
      <c r="L1057" s="62"/>
    </row>
    <row r="1058" ht="16.5" customHeight="1">
      <c r="A1058" s="62"/>
      <c r="B1058" s="95" t="s">
        <v>2029</v>
      </c>
      <c r="C1058" s="79"/>
      <c r="D1058" s="73"/>
      <c r="E1058" s="62"/>
      <c r="F1058" s="93"/>
      <c r="G1058" s="94"/>
      <c r="H1058" s="62"/>
      <c r="I1058" s="62"/>
      <c r="J1058" s="62"/>
      <c r="K1058" s="62"/>
      <c r="L1058" s="62"/>
    </row>
    <row r="1059" ht="16.5" customHeight="1">
      <c r="A1059" s="62"/>
      <c r="B1059" s="95" t="s">
        <v>2029</v>
      </c>
      <c r="C1059" s="79"/>
      <c r="D1059" s="73"/>
      <c r="E1059" s="62"/>
      <c r="F1059" s="93"/>
      <c r="G1059" s="94"/>
      <c r="H1059" s="62"/>
      <c r="I1059" s="62"/>
      <c r="J1059" s="62"/>
      <c r="K1059" s="62"/>
      <c r="L1059" s="62"/>
    </row>
    <row r="1060" ht="16.5" customHeight="1">
      <c r="A1060" s="62"/>
      <c r="B1060" s="95" t="s">
        <v>2029</v>
      </c>
      <c r="C1060" s="79"/>
      <c r="D1060" s="73"/>
      <c r="E1060" s="62"/>
      <c r="F1060" s="93"/>
      <c r="G1060" s="94"/>
      <c r="H1060" s="62"/>
      <c r="I1060" s="62"/>
      <c r="J1060" s="62"/>
      <c r="K1060" s="62"/>
      <c r="L1060" s="62"/>
    </row>
    <row r="1061" ht="16.5" customHeight="1">
      <c r="A1061" s="62"/>
      <c r="B1061" s="95" t="s">
        <v>2029</v>
      </c>
      <c r="C1061" s="79"/>
      <c r="D1061" s="73"/>
      <c r="E1061" s="62"/>
      <c r="F1061" s="93"/>
      <c r="G1061" s="94"/>
      <c r="H1061" s="62"/>
      <c r="I1061" s="62"/>
      <c r="J1061" s="62"/>
      <c r="K1061" s="62"/>
      <c r="L1061" s="62"/>
    </row>
    <row r="1062" ht="16.5" customHeight="1">
      <c r="A1062" s="62"/>
      <c r="B1062" s="95" t="s">
        <v>2029</v>
      </c>
      <c r="C1062" s="79"/>
      <c r="D1062" s="73"/>
      <c r="E1062" s="62"/>
      <c r="F1062" s="93"/>
      <c r="G1062" s="94"/>
      <c r="H1062" s="62"/>
      <c r="I1062" s="62"/>
      <c r="J1062" s="62"/>
      <c r="K1062" s="62"/>
      <c r="L1062" s="62"/>
    </row>
    <row r="1063" ht="16.5" customHeight="1">
      <c r="A1063" s="62"/>
      <c r="B1063" s="95" t="s">
        <v>2029</v>
      </c>
      <c r="C1063" s="79"/>
      <c r="D1063" s="73"/>
      <c r="E1063" s="62"/>
      <c r="F1063" s="93"/>
      <c r="G1063" s="94"/>
      <c r="H1063" s="62"/>
      <c r="I1063" s="62"/>
      <c r="J1063" s="62"/>
      <c r="K1063" s="62"/>
      <c r="L1063" s="62"/>
    </row>
    <row r="1064" ht="16.5" customHeight="1">
      <c r="A1064" s="62"/>
      <c r="B1064" s="95" t="s">
        <v>2029</v>
      </c>
      <c r="C1064" s="79"/>
      <c r="D1064" s="73"/>
      <c r="E1064" s="62"/>
      <c r="F1064" s="93"/>
      <c r="G1064" s="94"/>
      <c r="H1064" s="62"/>
      <c r="I1064" s="62"/>
      <c r="J1064" s="62"/>
      <c r="K1064" s="62"/>
      <c r="L1064" s="62"/>
    </row>
    <row r="1065" ht="16.5" customHeight="1">
      <c r="A1065" s="62"/>
      <c r="B1065" s="95" t="s">
        <v>2029</v>
      </c>
      <c r="C1065" s="79"/>
      <c r="D1065" s="73"/>
      <c r="E1065" s="62"/>
      <c r="F1065" s="93"/>
      <c r="G1065" s="94"/>
      <c r="H1065" s="62"/>
      <c r="I1065" s="62"/>
      <c r="J1065" s="62"/>
      <c r="K1065" s="62"/>
      <c r="L1065" s="62"/>
    </row>
    <row r="1066" ht="16.5" customHeight="1">
      <c r="A1066" s="62"/>
      <c r="B1066" s="95" t="s">
        <v>2029</v>
      </c>
      <c r="C1066" s="79"/>
      <c r="D1066" s="73"/>
      <c r="E1066" s="62"/>
      <c r="F1066" s="93"/>
      <c r="G1066" s="94"/>
      <c r="H1066" s="62"/>
      <c r="I1066" s="62"/>
      <c r="J1066" s="62"/>
      <c r="K1066" s="62"/>
      <c r="L1066" s="62"/>
    </row>
    <row r="1067" ht="16.5" customHeight="1">
      <c r="A1067" s="62"/>
      <c r="B1067" s="95" t="s">
        <v>2029</v>
      </c>
      <c r="C1067" s="79"/>
      <c r="D1067" s="73"/>
      <c r="E1067" s="62"/>
      <c r="F1067" s="93"/>
      <c r="G1067" s="94"/>
      <c r="H1067" s="62"/>
      <c r="I1067" s="62"/>
      <c r="J1067" s="62"/>
      <c r="K1067" s="62"/>
      <c r="L1067" s="62"/>
    </row>
    <row r="1068" ht="16.5" customHeight="1">
      <c r="A1068" s="62"/>
      <c r="B1068" s="95" t="s">
        <v>2029</v>
      </c>
      <c r="C1068" s="79"/>
      <c r="D1068" s="73"/>
      <c r="E1068" s="62"/>
      <c r="F1068" s="93"/>
      <c r="G1068" s="94"/>
      <c r="H1068" s="62"/>
      <c r="I1068" s="62"/>
      <c r="J1068" s="62"/>
      <c r="K1068" s="62"/>
      <c r="L1068" s="62"/>
    </row>
    <row r="1069" ht="16.5" customHeight="1">
      <c r="A1069" s="62"/>
      <c r="B1069" s="95" t="s">
        <v>2029</v>
      </c>
      <c r="C1069" s="79"/>
      <c r="D1069" s="73"/>
      <c r="E1069" s="62"/>
      <c r="F1069" s="93"/>
      <c r="G1069" s="94"/>
      <c r="H1069" s="62"/>
      <c r="I1069" s="62"/>
      <c r="J1069" s="62"/>
      <c r="K1069" s="62"/>
      <c r="L1069" s="62"/>
    </row>
    <row r="1070" ht="16.5" customHeight="1">
      <c r="A1070" s="62"/>
      <c r="B1070" s="95" t="s">
        <v>2029</v>
      </c>
      <c r="C1070" s="79"/>
      <c r="D1070" s="73"/>
      <c r="E1070" s="62"/>
      <c r="F1070" s="93"/>
      <c r="G1070" s="94"/>
      <c r="H1070" s="62"/>
      <c r="I1070" s="62"/>
      <c r="J1070" s="62"/>
      <c r="K1070" s="62"/>
      <c r="L1070" s="62"/>
    </row>
    <row r="1071" ht="16.5" customHeight="1">
      <c r="A1071" s="62"/>
      <c r="B1071" s="95" t="s">
        <v>2029</v>
      </c>
      <c r="C1071" s="79"/>
      <c r="D1071" s="73"/>
      <c r="E1071" s="62"/>
      <c r="F1071" s="93"/>
      <c r="G1071" s="94"/>
      <c r="H1071" s="62"/>
      <c r="I1071" s="62"/>
      <c r="J1071" s="62"/>
      <c r="K1071" s="62"/>
      <c r="L1071" s="62"/>
    </row>
    <row r="1072" ht="16.5" customHeight="1">
      <c r="A1072" s="62"/>
      <c r="B1072" s="95" t="s">
        <v>2029</v>
      </c>
      <c r="C1072" s="79"/>
      <c r="D1072" s="73"/>
      <c r="E1072" s="62"/>
      <c r="F1072" s="93"/>
      <c r="G1072" s="94"/>
      <c r="H1072" s="62"/>
      <c r="I1072" s="62"/>
      <c r="J1072" s="62"/>
      <c r="K1072" s="62"/>
      <c r="L1072" s="62"/>
    </row>
    <row r="1073" ht="16.5" customHeight="1">
      <c r="A1073" s="62"/>
      <c r="B1073" s="95" t="s">
        <v>2029</v>
      </c>
      <c r="C1073" s="79"/>
      <c r="D1073" s="73"/>
      <c r="E1073" s="62"/>
      <c r="F1073" s="93"/>
      <c r="G1073" s="94"/>
      <c r="H1073" s="62"/>
      <c r="I1073" s="62"/>
      <c r="J1073" s="62"/>
      <c r="K1073" s="62"/>
      <c r="L1073" s="62"/>
    </row>
    <row r="1074" ht="16.5" customHeight="1">
      <c r="A1074" s="62"/>
      <c r="B1074" s="95" t="s">
        <v>2029</v>
      </c>
      <c r="C1074" s="79"/>
      <c r="D1074" s="73"/>
      <c r="E1074" s="62"/>
      <c r="F1074" s="93"/>
      <c r="G1074" s="94"/>
      <c r="H1074" s="62"/>
      <c r="I1074" s="62"/>
      <c r="J1074" s="62"/>
      <c r="K1074" s="62"/>
      <c r="L1074" s="62"/>
    </row>
    <row r="1075" ht="16.5" customHeight="1">
      <c r="A1075" s="62"/>
      <c r="B1075" s="95" t="s">
        <v>2029</v>
      </c>
      <c r="C1075" s="79"/>
      <c r="D1075" s="73"/>
      <c r="E1075" s="62"/>
      <c r="F1075" s="93"/>
      <c r="G1075" s="94"/>
      <c r="H1075" s="62"/>
      <c r="I1075" s="62"/>
      <c r="J1075" s="62"/>
      <c r="K1075" s="62"/>
      <c r="L1075" s="62"/>
    </row>
    <row r="1076" ht="16.5" customHeight="1">
      <c r="A1076" s="62"/>
      <c r="B1076" s="95" t="s">
        <v>2029</v>
      </c>
      <c r="C1076" s="79"/>
      <c r="D1076" s="73"/>
      <c r="E1076" s="62"/>
      <c r="F1076" s="93"/>
      <c r="G1076" s="94"/>
      <c r="H1076" s="62"/>
      <c r="I1076" s="62"/>
      <c r="J1076" s="62"/>
      <c r="K1076" s="62"/>
      <c r="L1076" s="62"/>
    </row>
    <row r="1077" ht="16.5" customHeight="1">
      <c r="A1077" s="62"/>
      <c r="B1077" s="95" t="s">
        <v>2029</v>
      </c>
      <c r="C1077" s="79"/>
      <c r="D1077" s="73"/>
      <c r="E1077" s="62"/>
      <c r="F1077" s="93"/>
      <c r="G1077" s="94"/>
      <c r="H1077" s="62"/>
      <c r="I1077" s="62"/>
      <c r="J1077" s="62"/>
      <c r="K1077" s="62"/>
      <c r="L1077" s="62"/>
    </row>
    <row r="1078" ht="16.5" customHeight="1">
      <c r="A1078" s="62"/>
      <c r="B1078" s="95" t="s">
        <v>2029</v>
      </c>
      <c r="C1078" s="79"/>
      <c r="D1078" s="73"/>
      <c r="E1078" s="62"/>
      <c r="F1078" s="93"/>
      <c r="G1078" s="94"/>
      <c r="H1078" s="62"/>
      <c r="I1078" s="62"/>
      <c r="J1078" s="62"/>
      <c r="K1078" s="62"/>
      <c r="L1078" s="62"/>
    </row>
    <row r="1079" ht="16.5" customHeight="1">
      <c r="A1079" s="62"/>
      <c r="B1079" s="95" t="s">
        <v>2029</v>
      </c>
      <c r="C1079" s="79"/>
      <c r="D1079" s="73"/>
      <c r="E1079" s="62"/>
      <c r="F1079" s="93"/>
      <c r="G1079" s="94"/>
      <c r="H1079" s="62"/>
      <c r="I1079" s="62"/>
      <c r="J1079" s="62"/>
      <c r="K1079" s="62"/>
      <c r="L1079" s="62"/>
    </row>
    <row r="1080" ht="16.5" customHeight="1">
      <c r="A1080" s="62"/>
      <c r="B1080" s="95" t="s">
        <v>2029</v>
      </c>
      <c r="C1080" s="79"/>
      <c r="D1080" s="73"/>
      <c r="E1080" s="62"/>
      <c r="F1080" s="93"/>
      <c r="G1080" s="94"/>
      <c r="H1080" s="62"/>
      <c r="I1080" s="62"/>
      <c r="J1080" s="62"/>
      <c r="K1080" s="62"/>
      <c r="L1080" s="62"/>
    </row>
    <row r="1081" ht="16.5" customHeight="1">
      <c r="A1081" s="62"/>
      <c r="B1081" s="95" t="s">
        <v>2029</v>
      </c>
      <c r="C1081" s="79"/>
      <c r="D1081" s="73"/>
      <c r="E1081" s="62"/>
      <c r="F1081" s="93"/>
      <c r="G1081" s="94"/>
      <c r="H1081" s="62"/>
      <c r="I1081" s="62"/>
      <c r="J1081" s="62"/>
      <c r="K1081" s="62"/>
      <c r="L1081" s="62"/>
    </row>
    <row r="1082" ht="16.5" customHeight="1">
      <c r="A1082" s="62"/>
      <c r="B1082" s="95" t="s">
        <v>2029</v>
      </c>
      <c r="C1082" s="79"/>
      <c r="D1082" s="73"/>
      <c r="E1082" s="62"/>
      <c r="F1082" s="93"/>
      <c r="G1082" s="94"/>
      <c r="H1082" s="62"/>
      <c r="I1082" s="62"/>
      <c r="J1082" s="62"/>
      <c r="K1082" s="62"/>
      <c r="L1082" s="62"/>
    </row>
    <row r="1083" ht="16.5" customHeight="1">
      <c r="A1083" s="62"/>
      <c r="B1083" s="95" t="s">
        <v>2029</v>
      </c>
      <c r="C1083" s="79"/>
      <c r="D1083" s="73"/>
      <c r="E1083" s="62"/>
      <c r="F1083" s="93"/>
      <c r="G1083" s="94"/>
      <c r="H1083" s="62"/>
      <c r="I1083" s="62"/>
      <c r="J1083" s="62"/>
      <c r="K1083" s="62"/>
      <c r="L1083" s="62"/>
    </row>
    <row r="1084" ht="16.5" customHeight="1">
      <c r="A1084" s="62"/>
      <c r="B1084" s="95" t="s">
        <v>2029</v>
      </c>
      <c r="C1084" s="79"/>
      <c r="D1084" s="73"/>
      <c r="E1084" s="62"/>
      <c r="F1084" s="93"/>
      <c r="G1084" s="94"/>
      <c r="H1084" s="62"/>
      <c r="I1084" s="62"/>
      <c r="J1084" s="62"/>
      <c r="K1084" s="62"/>
      <c r="L1084" s="62"/>
    </row>
    <row r="1085" ht="16.5" customHeight="1">
      <c r="A1085" s="62"/>
      <c r="B1085" s="95" t="s">
        <v>2029</v>
      </c>
      <c r="C1085" s="79"/>
      <c r="D1085" s="73"/>
      <c r="E1085" s="62"/>
      <c r="F1085" s="93"/>
      <c r="G1085" s="94"/>
      <c r="H1085" s="62"/>
      <c r="I1085" s="62"/>
      <c r="J1085" s="62"/>
      <c r="K1085" s="62"/>
      <c r="L1085" s="62"/>
    </row>
    <row r="1086" ht="16.5" customHeight="1">
      <c r="A1086" s="62"/>
      <c r="B1086" s="95" t="s">
        <v>2029</v>
      </c>
      <c r="C1086" s="79"/>
      <c r="D1086" s="73"/>
      <c r="E1086" s="62"/>
      <c r="F1086" s="93"/>
      <c r="G1086" s="94"/>
      <c r="H1086" s="62"/>
      <c r="I1086" s="62"/>
      <c r="J1086" s="62"/>
      <c r="K1086" s="62"/>
      <c r="L1086" s="62"/>
    </row>
    <row r="1087" ht="16.5" customHeight="1">
      <c r="A1087" s="62"/>
      <c r="B1087" s="95" t="s">
        <v>2029</v>
      </c>
      <c r="C1087" s="79"/>
      <c r="D1087" s="73"/>
      <c r="E1087" s="62"/>
      <c r="F1087" s="93"/>
      <c r="G1087" s="94"/>
      <c r="H1087" s="62"/>
      <c r="I1087" s="62"/>
      <c r="J1087" s="62"/>
      <c r="K1087" s="62"/>
      <c r="L1087" s="62"/>
    </row>
    <row r="1088" ht="16.5" customHeight="1">
      <c r="A1088" s="62"/>
      <c r="B1088" s="95" t="s">
        <v>2029</v>
      </c>
      <c r="C1088" s="79"/>
      <c r="D1088" s="73"/>
      <c r="E1088" s="62"/>
      <c r="F1088" s="93"/>
      <c r="G1088" s="94"/>
      <c r="H1088" s="62"/>
      <c r="I1088" s="62"/>
      <c r="J1088" s="62"/>
      <c r="K1088" s="62"/>
      <c r="L1088" s="62"/>
    </row>
    <row r="1089" ht="16.5" customHeight="1">
      <c r="A1089" s="62"/>
      <c r="B1089" s="95" t="s">
        <v>2029</v>
      </c>
      <c r="C1089" s="79"/>
      <c r="D1089" s="73"/>
      <c r="E1089" s="62"/>
      <c r="F1089" s="93"/>
      <c r="G1089" s="94"/>
      <c r="H1089" s="62"/>
      <c r="I1089" s="62"/>
      <c r="J1089" s="62"/>
      <c r="K1089" s="62"/>
      <c r="L1089" s="62"/>
    </row>
    <row r="1090" ht="16.5" customHeight="1">
      <c r="A1090" s="62"/>
      <c r="B1090" s="95" t="s">
        <v>2029</v>
      </c>
      <c r="C1090" s="79"/>
      <c r="D1090" s="73"/>
      <c r="E1090" s="62"/>
      <c r="F1090" s="93"/>
      <c r="G1090" s="94"/>
      <c r="H1090" s="62"/>
      <c r="I1090" s="62"/>
      <c r="J1090" s="62"/>
      <c r="K1090" s="62"/>
      <c r="L1090" s="62"/>
    </row>
    <row r="1091" ht="16.5" customHeight="1">
      <c r="A1091" s="62"/>
      <c r="B1091" s="95" t="s">
        <v>2029</v>
      </c>
      <c r="C1091" s="79"/>
      <c r="D1091" s="73"/>
      <c r="E1091" s="62"/>
      <c r="F1091" s="93"/>
      <c r="G1091" s="94"/>
      <c r="H1091" s="62"/>
      <c r="I1091" s="62"/>
      <c r="J1091" s="62"/>
      <c r="K1091" s="62"/>
      <c r="L1091" s="62"/>
    </row>
    <row r="1092" ht="16.5" customHeight="1">
      <c r="A1092" s="62"/>
      <c r="B1092" s="95" t="s">
        <v>2029</v>
      </c>
      <c r="C1092" s="79"/>
      <c r="D1092" s="73"/>
      <c r="E1092" s="62"/>
      <c r="F1092" s="93"/>
      <c r="G1092" s="94"/>
      <c r="H1092" s="62"/>
      <c r="I1092" s="62"/>
      <c r="J1092" s="62"/>
      <c r="K1092" s="62"/>
      <c r="L1092" s="62"/>
    </row>
    <row r="1093" ht="16.5" customHeight="1">
      <c r="A1093" s="62"/>
      <c r="B1093" s="95" t="s">
        <v>2029</v>
      </c>
      <c r="C1093" s="79"/>
      <c r="D1093" s="73"/>
      <c r="E1093" s="62"/>
      <c r="F1093" s="93"/>
      <c r="G1093" s="94"/>
      <c r="H1093" s="62"/>
      <c r="I1093" s="62"/>
      <c r="J1093" s="62"/>
      <c r="K1093" s="62"/>
      <c r="L1093" s="62"/>
    </row>
    <row r="1094" ht="16.5" customHeight="1">
      <c r="A1094" s="62"/>
      <c r="B1094" s="95" t="s">
        <v>2029</v>
      </c>
      <c r="C1094" s="79"/>
      <c r="D1094" s="73"/>
      <c r="E1094" s="62"/>
      <c r="F1094" s="93"/>
      <c r="G1094" s="94"/>
      <c r="H1094" s="62"/>
      <c r="I1094" s="62"/>
      <c r="J1094" s="62"/>
      <c r="K1094" s="62"/>
      <c r="L1094" s="62"/>
    </row>
    <row r="1095" ht="16.5" customHeight="1">
      <c r="A1095" s="62"/>
      <c r="B1095" s="95" t="s">
        <v>2029</v>
      </c>
      <c r="C1095" s="79"/>
      <c r="D1095" s="73"/>
      <c r="E1095" s="62"/>
      <c r="F1095" s="93"/>
      <c r="G1095" s="94"/>
      <c r="H1095" s="62"/>
      <c r="I1095" s="62"/>
      <c r="J1095" s="62"/>
      <c r="K1095" s="62"/>
      <c r="L1095" s="62"/>
    </row>
    <row r="1096" ht="16.5" customHeight="1">
      <c r="A1096" s="62"/>
      <c r="B1096" s="95" t="s">
        <v>2029</v>
      </c>
      <c r="C1096" s="79"/>
      <c r="D1096" s="73"/>
      <c r="E1096" s="62"/>
      <c r="F1096" s="93"/>
      <c r="G1096" s="94"/>
      <c r="H1096" s="62"/>
      <c r="I1096" s="62"/>
      <c r="J1096" s="62"/>
      <c r="K1096" s="62"/>
      <c r="L1096" s="62"/>
    </row>
    <row r="1097" ht="16.5" customHeight="1">
      <c r="A1097" s="62"/>
      <c r="B1097" s="95" t="s">
        <v>2029</v>
      </c>
      <c r="C1097" s="79"/>
      <c r="D1097" s="73"/>
      <c r="E1097" s="62"/>
      <c r="F1097" s="93"/>
      <c r="G1097" s="94"/>
      <c r="H1097" s="62"/>
      <c r="I1097" s="62"/>
      <c r="J1097" s="62"/>
      <c r="K1097" s="62"/>
      <c r="L1097" s="62"/>
    </row>
    <row r="1098" ht="16.5" customHeight="1">
      <c r="A1098" s="62"/>
      <c r="B1098" s="95" t="s">
        <v>2029</v>
      </c>
      <c r="C1098" s="79"/>
      <c r="D1098" s="73"/>
      <c r="E1098" s="62"/>
      <c r="F1098" s="93"/>
      <c r="G1098" s="94"/>
      <c r="H1098" s="62"/>
      <c r="I1098" s="62"/>
      <c r="J1098" s="62"/>
      <c r="K1098" s="62"/>
      <c r="L1098" s="62"/>
    </row>
    <row r="1099" ht="16.5" customHeight="1">
      <c r="A1099" s="62"/>
      <c r="B1099" s="95" t="s">
        <v>2029</v>
      </c>
      <c r="C1099" s="79"/>
      <c r="D1099" s="73"/>
      <c r="E1099" s="62"/>
      <c r="F1099" s="93"/>
      <c r="G1099" s="94"/>
      <c r="H1099" s="62"/>
      <c r="I1099" s="62"/>
      <c r="J1099" s="62"/>
      <c r="K1099" s="62"/>
      <c r="L1099" s="62"/>
    </row>
    <row r="1100" ht="16.5" customHeight="1">
      <c r="A1100" s="62"/>
      <c r="B1100" s="95" t="s">
        <v>2029</v>
      </c>
      <c r="C1100" s="79"/>
      <c r="D1100" s="73"/>
      <c r="E1100" s="62"/>
      <c r="F1100" s="93"/>
      <c r="G1100" s="94"/>
      <c r="H1100" s="62"/>
      <c r="I1100" s="62"/>
      <c r="J1100" s="62"/>
      <c r="K1100" s="62"/>
      <c r="L1100" s="62"/>
    </row>
    <row r="1101" ht="16.5" customHeight="1">
      <c r="A1101" s="62"/>
      <c r="B1101" s="95" t="s">
        <v>2029</v>
      </c>
      <c r="C1101" s="79"/>
      <c r="D1101" s="73"/>
      <c r="E1101" s="62"/>
      <c r="F1101" s="93"/>
      <c r="G1101" s="94"/>
      <c r="H1101" s="62"/>
      <c r="I1101" s="62"/>
      <c r="J1101" s="62"/>
      <c r="K1101" s="62"/>
      <c r="L1101" s="62"/>
    </row>
    <row r="1102" ht="16.5" customHeight="1">
      <c r="A1102" s="62"/>
      <c r="B1102" s="95" t="s">
        <v>2029</v>
      </c>
      <c r="C1102" s="79"/>
      <c r="D1102" s="73"/>
      <c r="E1102" s="62"/>
      <c r="F1102" s="93"/>
      <c r="G1102" s="94"/>
      <c r="H1102" s="62"/>
      <c r="I1102" s="62"/>
      <c r="J1102" s="62"/>
      <c r="K1102" s="62"/>
      <c r="L1102" s="62"/>
    </row>
    <row r="1103" ht="16.5" customHeight="1">
      <c r="A1103" s="62"/>
      <c r="B1103" s="95" t="s">
        <v>2029</v>
      </c>
      <c r="C1103" s="79"/>
      <c r="D1103" s="73"/>
      <c r="E1103" s="62"/>
      <c r="F1103" s="93"/>
      <c r="G1103" s="94"/>
      <c r="H1103" s="62"/>
      <c r="I1103" s="62"/>
      <c r="J1103" s="62"/>
      <c r="K1103" s="62"/>
      <c r="L1103" s="62"/>
    </row>
    <row r="1104" ht="16.5" customHeight="1">
      <c r="A1104" s="62"/>
      <c r="B1104" s="95" t="s">
        <v>2029</v>
      </c>
      <c r="C1104" s="79"/>
      <c r="D1104" s="73"/>
      <c r="E1104" s="62"/>
      <c r="F1104" s="93"/>
      <c r="G1104" s="94"/>
      <c r="H1104" s="62"/>
      <c r="I1104" s="62"/>
      <c r="J1104" s="62"/>
      <c r="K1104" s="62"/>
      <c r="L1104" s="62"/>
    </row>
    <row r="1105" ht="16.5" customHeight="1">
      <c r="A1105" s="62"/>
      <c r="B1105" s="95" t="s">
        <v>2029</v>
      </c>
      <c r="C1105" s="79"/>
      <c r="D1105" s="73"/>
      <c r="E1105" s="62"/>
      <c r="F1105" s="93"/>
      <c r="G1105" s="94"/>
      <c r="H1105" s="62"/>
      <c r="I1105" s="62"/>
      <c r="J1105" s="62"/>
      <c r="K1105" s="62"/>
      <c r="L1105" s="62"/>
    </row>
    <row r="1106" ht="16.5" customHeight="1">
      <c r="A1106" s="62"/>
      <c r="B1106" s="95" t="s">
        <v>2029</v>
      </c>
      <c r="C1106" s="79"/>
      <c r="D1106" s="73"/>
      <c r="E1106" s="62"/>
      <c r="F1106" s="93"/>
      <c r="G1106" s="94"/>
      <c r="H1106" s="62"/>
      <c r="I1106" s="62"/>
      <c r="J1106" s="62"/>
      <c r="K1106" s="62"/>
      <c r="L1106" s="62"/>
    </row>
    <row r="1107" ht="16.5" customHeight="1">
      <c r="A1107" s="62"/>
      <c r="B1107" s="95" t="s">
        <v>2029</v>
      </c>
      <c r="C1107" s="79"/>
      <c r="D1107" s="73"/>
      <c r="E1107" s="62"/>
      <c r="F1107" s="93"/>
      <c r="G1107" s="94"/>
      <c r="H1107" s="62"/>
      <c r="I1107" s="62"/>
      <c r="J1107" s="62"/>
      <c r="K1107" s="62"/>
      <c r="L1107" s="62"/>
    </row>
    <row r="1108" ht="16.5" customHeight="1">
      <c r="A1108" s="62"/>
      <c r="B1108" s="95" t="s">
        <v>2029</v>
      </c>
      <c r="C1108" s="79"/>
      <c r="D1108" s="73"/>
      <c r="E1108" s="62"/>
      <c r="F1108" s="93"/>
      <c r="G1108" s="94"/>
      <c r="H1108" s="62"/>
      <c r="I1108" s="62"/>
      <c r="J1108" s="62"/>
      <c r="K1108" s="62"/>
      <c r="L1108" s="62"/>
    </row>
    <row r="1109" ht="16.5" customHeight="1">
      <c r="A1109" s="62"/>
      <c r="B1109" s="95" t="s">
        <v>2029</v>
      </c>
      <c r="C1109" s="79"/>
      <c r="D1109" s="73"/>
      <c r="E1109" s="62"/>
      <c r="F1109" s="93"/>
      <c r="G1109" s="94"/>
      <c r="H1109" s="62"/>
      <c r="I1109" s="62"/>
      <c r="J1109" s="62"/>
      <c r="K1109" s="62"/>
      <c r="L1109" s="62"/>
    </row>
    <row r="1110" ht="16.5" customHeight="1">
      <c r="A1110" s="62"/>
      <c r="B1110" s="95" t="s">
        <v>2029</v>
      </c>
      <c r="C1110" s="79"/>
      <c r="D1110" s="73"/>
      <c r="E1110" s="62"/>
      <c r="F1110" s="93"/>
      <c r="G1110" s="94"/>
      <c r="H1110" s="62"/>
      <c r="I1110" s="62"/>
      <c r="J1110" s="62"/>
      <c r="K1110" s="62"/>
      <c r="L1110" s="62"/>
    </row>
    <row r="1111" ht="16.5" customHeight="1">
      <c r="A1111" s="62"/>
      <c r="B1111" s="95" t="s">
        <v>2029</v>
      </c>
      <c r="C1111" s="79"/>
      <c r="D1111" s="73"/>
      <c r="E1111" s="62"/>
      <c r="F1111" s="93"/>
      <c r="G1111" s="94"/>
      <c r="H1111" s="62"/>
      <c r="I1111" s="62"/>
      <c r="J1111" s="62"/>
      <c r="K1111" s="62"/>
      <c r="L1111" s="62"/>
    </row>
    <row r="1112" ht="16.5" customHeight="1">
      <c r="A1112" s="62"/>
      <c r="B1112" s="95" t="s">
        <v>2029</v>
      </c>
      <c r="C1112" s="79"/>
      <c r="D1112" s="73"/>
      <c r="E1112" s="62"/>
      <c r="F1112" s="93"/>
      <c r="G1112" s="94"/>
      <c r="H1112" s="62"/>
      <c r="I1112" s="62"/>
      <c r="J1112" s="62"/>
      <c r="K1112" s="62"/>
      <c r="L1112" s="62"/>
    </row>
    <row r="1113" ht="16.5" customHeight="1">
      <c r="A1113" s="62"/>
      <c r="B1113" s="95" t="s">
        <v>2029</v>
      </c>
      <c r="C1113" s="79"/>
      <c r="D1113" s="73"/>
      <c r="E1113" s="62"/>
      <c r="F1113" s="93"/>
      <c r="G1113" s="94"/>
      <c r="H1113" s="62"/>
      <c r="I1113" s="62"/>
      <c r="J1113" s="62"/>
      <c r="K1113" s="62"/>
      <c r="L1113" s="62"/>
    </row>
    <row r="1114" ht="16.5" customHeight="1">
      <c r="A1114" s="62"/>
      <c r="B1114" s="95" t="s">
        <v>2029</v>
      </c>
      <c r="C1114" s="79"/>
      <c r="D1114" s="73"/>
      <c r="E1114" s="62"/>
      <c r="F1114" s="93"/>
      <c r="G1114" s="94"/>
      <c r="H1114" s="62"/>
      <c r="I1114" s="62"/>
      <c r="J1114" s="62"/>
      <c r="K1114" s="62"/>
      <c r="L1114" s="62"/>
    </row>
    <row r="1115" ht="16.5" customHeight="1">
      <c r="A1115" s="62"/>
      <c r="B1115" s="95" t="s">
        <v>2029</v>
      </c>
      <c r="C1115" s="79"/>
      <c r="D1115" s="73"/>
      <c r="E1115" s="62"/>
      <c r="F1115" s="93"/>
      <c r="G1115" s="94"/>
      <c r="H1115" s="62"/>
      <c r="I1115" s="62"/>
      <c r="J1115" s="62"/>
      <c r="K1115" s="62"/>
      <c r="L1115" s="62"/>
    </row>
    <row r="1116" ht="16.5" customHeight="1">
      <c r="A1116" s="62"/>
      <c r="B1116" s="95" t="s">
        <v>2029</v>
      </c>
      <c r="C1116" s="79"/>
      <c r="D1116" s="73"/>
      <c r="E1116" s="62"/>
      <c r="F1116" s="93"/>
      <c r="G1116" s="94"/>
      <c r="H1116" s="62"/>
      <c r="I1116" s="62"/>
      <c r="J1116" s="62"/>
      <c r="K1116" s="62"/>
      <c r="L1116" s="62"/>
    </row>
    <row r="1117" ht="16.5" customHeight="1">
      <c r="A1117" s="62"/>
      <c r="B1117" s="95" t="s">
        <v>2029</v>
      </c>
      <c r="C1117" s="79"/>
      <c r="D1117" s="73"/>
      <c r="E1117" s="62"/>
      <c r="F1117" s="93"/>
      <c r="G1117" s="94"/>
      <c r="H1117" s="62"/>
      <c r="I1117" s="62"/>
      <c r="J1117" s="62"/>
      <c r="K1117" s="62"/>
      <c r="L1117" s="62"/>
    </row>
    <row r="1118" ht="16.5" customHeight="1">
      <c r="A1118" s="62"/>
      <c r="B1118" s="95" t="s">
        <v>2029</v>
      </c>
      <c r="C1118" s="79"/>
      <c r="D1118" s="73"/>
      <c r="E1118" s="62"/>
      <c r="F1118" s="93"/>
      <c r="G1118" s="94"/>
      <c r="H1118" s="62"/>
      <c r="I1118" s="62"/>
      <c r="J1118" s="62"/>
      <c r="K1118" s="62"/>
      <c r="L1118" s="62"/>
    </row>
    <row r="1119" ht="16.5" customHeight="1">
      <c r="A1119" s="62"/>
      <c r="B1119" s="95" t="s">
        <v>2029</v>
      </c>
      <c r="C1119" s="79"/>
      <c r="D1119" s="73"/>
      <c r="E1119" s="62"/>
      <c r="F1119" s="93"/>
      <c r="G1119" s="94"/>
      <c r="H1119" s="62"/>
      <c r="I1119" s="62"/>
      <c r="J1119" s="62"/>
      <c r="K1119" s="62"/>
      <c r="L1119" s="62"/>
    </row>
    <row r="1120" ht="16.5" customHeight="1">
      <c r="A1120" s="62"/>
      <c r="B1120" s="95" t="s">
        <v>2029</v>
      </c>
      <c r="C1120" s="79"/>
      <c r="D1120" s="73"/>
      <c r="E1120" s="62"/>
      <c r="F1120" s="93"/>
      <c r="G1120" s="94"/>
      <c r="H1120" s="62"/>
      <c r="I1120" s="62"/>
      <c r="J1120" s="62"/>
      <c r="K1120" s="62"/>
      <c r="L1120" s="62"/>
    </row>
    <row r="1121" ht="16.5" customHeight="1">
      <c r="A1121" s="62"/>
      <c r="B1121" s="95" t="s">
        <v>2029</v>
      </c>
      <c r="C1121" s="79"/>
      <c r="D1121" s="73"/>
      <c r="E1121" s="62"/>
      <c r="F1121" s="93"/>
      <c r="G1121" s="94"/>
      <c r="H1121" s="62"/>
      <c r="I1121" s="62"/>
      <c r="J1121" s="62"/>
      <c r="K1121" s="62"/>
      <c r="L1121" s="62"/>
    </row>
    <row r="1122" ht="16.5" customHeight="1">
      <c r="A1122" s="62"/>
      <c r="B1122" s="95" t="s">
        <v>2029</v>
      </c>
      <c r="C1122" s="79"/>
      <c r="D1122" s="73"/>
      <c r="E1122" s="62"/>
      <c r="F1122" s="93"/>
      <c r="G1122" s="94"/>
      <c r="H1122" s="62"/>
      <c r="I1122" s="62"/>
      <c r="J1122" s="62"/>
      <c r="K1122" s="62"/>
      <c r="L1122" s="62"/>
    </row>
    <row r="1123" ht="16.5" customHeight="1">
      <c r="A1123" s="62"/>
      <c r="B1123" s="95" t="s">
        <v>2029</v>
      </c>
      <c r="C1123" s="79"/>
      <c r="D1123" s="73"/>
      <c r="E1123" s="62"/>
      <c r="F1123" s="93"/>
      <c r="G1123" s="94"/>
      <c r="H1123" s="62"/>
      <c r="I1123" s="62"/>
      <c r="J1123" s="62"/>
      <c r="K1123" s="62"/>
      <c r="L1123" s="62"/>
    </row>
    <row r="1124" ht="16.5" customHeight="1">
      <c r="A1124" s="62"/>
      <c r="B1124" s="95" t="s">
        <v>2029</v>
      </c>
      <c r="C1124" s="79"/>
      <c r="D1124" s="73"/>
      <c r="E1124" s="62"/>
      <c r="F1124" s="93"/>
      <c r="G1124" s="94"/>
      <c r="H1124" s="62"/>
      <c r="I1124" s="62"/>
      <c r="J1124" s="62"/>
      <c r="K1124" s="62"/>
      <c r="L1124" s="62"/>
    </row>
    <row r="1125" ht="16.5" customHeight="1">
      <c r="A1125" s="62"/>
      <c r="B1125" s="95" t="s">
        <v>2029</v>
      </c>
      <c r="C1125" s="79"/>
      <c r="D1125" s="73"/>
      <c r="E1125" s="62"/>
      <c r="F1125" s="93"/>
      <c r="G1125" s="94"/>
      <c r="H1125" s="62"/>
      <c r="I1125" s="62"/>
      <c r="J1125" s="62"/>
      <c r="K1125" s="62"/>
      <c r="L1125" s="62"/>
    </row>
    <row r="1126" ht="16.5" customHeight="1">
      <c r="A1126" s="62"/>
      <c r="B1126" s="95" t="s">
        <v>2029</v>
      </c>
      <c r="C1126" s="79"/>
      <c r="D1126" s="73"/>
      <c r="E1126" s="62"/>
      <c r="F1126" s="93"/>
      <c r="G1126" s="94"/>
      <c r="H1126" s="62"/>
      <c r="I1126" s="62"/>
      <c r="J1126" s="62"/>
      <c r="K1126" s="62"/>
      <c r="L1126" s="62"/>
    </row>
    <row r="1127" ht="16.5" customHeight="1">
      <c r="A1127" s="62"/>
      <c r="B1127" s="95" t="s">
        <v>2029</v>
      </c>
      <c r="C1127" s="79"/>
      <c r="D1127" s="73"/>
      <c r="E1127" s="62"/>
      <c r="F1127" s="93"/>
      <c r="G1127" s="94"/>
      <c r="H1127" s="62"/>
      <c r="I1127" s="62"/>
      <c r="J1127" s="62"/>
      <c r="K1127" s="62"/>
      <c r="L1127" s="62"/>
    </row>
    <row r="1128" ht="16.5" customHeight="1">
      <c r="A1128" s="62"/>
      <c r="B1128" s="95" t="s">
        <v>2029</v>
      </c>
      <c r="C1128" s="79"/>
      <c r="D1128" s="73"/>
      <c r="E1128" s="62"/>
      <c r="F1128" s="93"/>
      <c r="G1128" s="94"/>
      <c r="H1128" s="62"/>
      <c r="I1128" s="62"/>
      <c r="J1128" s="62"/>
      <c r="K1128" s="62"/>
      <c r="L1128" s="62"/>
    </row>
    <row r="1129" ht="16.5" customHeight="1">
      <c r="A1129" s="62"/>
      <c r="B1129" s="95" t="s">
        <v>2029</v>
      </c>
      <c r="C1129" s="79"/>
      <c r="D1129" s="73"/>
      <c r="E1129" s="62"/>
      <c r="F1129" s="93"/>
      <c r="G1129" s="94"/>
      <c r="H1129" s="62"/>
      <c r="I1129" s="62"/>
      <c r="J1129" s="62"/>
      <c r="K1129" s="62"/>
      <c r="L1129" s="62"/>
    </row>
    <row r="1130" ht="16.5" customHeight="1">
      <c r="A1130" s="62"/>
      <c r="B1130" s="95" t="s">
        <v>2029</v>
      </c>
      <c r="C1130" s="79"/>
      <c r="D1130" s="73"/>
      <c r="E1130" s="62"/>
      <c r="F1130" s="93"/>
      <c r="G1130" s="94"/>
      <c r="H1130" s="62"/>
      <c r="I1130" s="62"/>
      <c r="J1130" s="62"/>
      <c r="K1130" s="62"/>
      <c r="L1130" s="62"/>
    </row>
    <row r="1131" ht="16.5" customHeight="1">
      <c r="A1131" s="62"/>
      <c r="B1131" s="95" t="s">
        <v>2029</v>
      </c>
      <c r="C1131" s="79"/>
      <c r="D1131" s="73"/>
      <c r="E1131" s="62"/>
      <c r="F1131" s="93"/>
      <c r="G1131" s="94"/>
      <c r="H1131" s="62"/>
      <c r="I1131" s="62"/>
      <c r="J1131" s="62"/>
      <c r="K1131" s="62"/>
      <c r="L1131" s="62"/>
    </row>
    <row r="1132" ht="16.5" customHeight="1">
      <c r="A1132" s="62"/>
      <c r="B1132" s="95" t="s">
        <v>2029</v>
      </c>
      <c r="C1132" s="79"/>
      <c r="D1132" s="73"/>
      <c r="E1132" s="62"/>
      <c r="F1132" s="93"/>
      <c r="G1132" s="94"/>
      <c r="H1132" s="62"/>
      <c r="I1132" s="62"/>
      <c r="J1132" s="62"/>
      <c r="K1132" s="62"/>
      <c r="L1132" s="62"/>
    </row>
    <row r="1133" ht="16.5" customHeight="1">
      <c r="A1133" s="62"/>
      <c r="B1133" s="95" t="s">
        <v>2029</v>
      </c>
      <c r="C1133" s="79"/>
      <c r="D1133" s="73"/>
      <c r="E1133" s="62"/>
      <c r="F1133" s="93"/>
      <c r="G1133" s="94"/>
      <c r="H1133" s="62"/>
      <c r="I1133" s="62"/>
      <c r="J1133" s="62"/>
      <c r="K1133" s="62"/>
      <c r="L1133" s="62"/>
    </row>
    <row r="1134" ht="16.5" customHeight="1">
      <c r="A1134" s="62"/>
      <c r="B1134" s="95" t="s">
        <v>2029</v>
      </c>
      <c r="C1134" s="79"/>
      <c r="D1134" s="73"/>
      <c r="E1134" s="62"/>
      <c r="F1134" s="93"/>
      <c r="G1134" s="94"/>
      <c r="H1134" s="62"/>
      <c r="I1134" s="62"/>
      <c r="J1134" s="62"/>
      <c r="K1134" s="62"/>
      <c r="L1134" s="62"/>
    </row>
    <row r="1135" ht="16.5" customHeight="1">
      <c r="A1135" s="62"/>
      <c r="B1135" s="95" t="s">
        <v>2029</v>
      </c>
      <c r="C1135" s="79"/>
      <c r="D1135" s="73"/>
      <c r="E1135" s="62"/>
      <c r="F1135" s="93"/>
      <c r="G1135" s="94"/>
      <c r="H1135" s="62"/>
      <c r="I1135" s="62"/>
      <c r="J1135" s="62"/>
      <c r="K1135" s="62"/>
      <c r="L1135" s="62"/>
    </row>
    <row r="1136" ht="16.5" customHeight="1">
      <c r="A1136" s="62"/>
      <c r="B1136" s="95" t="s">
        <v>2029</v>
      </c>
      <c r="C1136" s="79"/>
      <c r="D1136" s="73"/>
      <c r="E1136" s="62"/>
      <c r="F1136" s="93"/>
      <c r="G1136" s="94"/>
      <c r="H1136" s="62"/>
      <c r="I1136" s="62"/>
      <c r="J1136" s="62"/>
      <c r="K1136" s="62"/>
      <c r="L1136" s="62"/>
    </row>
    <row r="1137" ht="16.5" customHeight="1">
      <c r="A1137" s="62"/>
      <c r="B1137" s="95" t="s">
        <v>2029</v>
      </c>
      <c r="C1137" s="79"/>
      <c r="D1137" s="73"/>
      <c r="E1137" s="62"/>
      <c r="F1137" s="93"/>
      <c r="G1137" s="94"/>
      <c r="H1137" s="62"/>
      <c r="I1137" s="62"/>
      <c r="J1137" s="62"/>
      <c r="K1137" s="62"/>
      <c r="L1137" s="62"/>
    </row>
    <row r="1138" ht="16.5" customHeight="1">
      <c r="A1138" s="62"/>
      <c r="B1138" s="95" t="s">
        <v>2029</v>
      </c>
      <c r="C1138" s="79"/>
      <c r="D1138" s="73"/>
      <c r="E1138" s="62"/>
      <c r="F1138" s="93"/>
      <c r="G1138" s="94"/>
      <c r="H1138" s="62"/>
      <c r="I1138" s="62"/>
      <c r="J1138" s="62"/>
      <c r="K1138" s="62"/>
      <c r="L1138" s="62"/>
    </row>
    <row r="1139" ht="16.5" customHeight="1">
      <c r="A1139" s="62"/>
      <c r="B1139" s="95" t="s">
        <v>2029</v>
      </c>
      <c r="C1139" s="79"/>
      <c r="D1139" s="73"/>
      <c r="E1139" s="62"/>
      <c r="F1139" s="93"/>
      <c r="G1139" s="94"/>
      <c r="H1139" s="62"/>
      <c r="I1139" s="62"/>
      <c r="J1139" s="62"/>
      <c r="K1139" s="62"/>
      <c r="L1139" s="62"/>
    </row>
    <row r="1140" ht="16.5" customHeight="1">
      <c r="A1140" s="62"/>
      <c r="B1140" s="95" t="s">
        <v>2029</v>
      </c>
      <c r="C1140" s="79"/>
      <c r="D1140" s="73"/>
      <c r="E1140" s="62"/>
      <c r="F1140" s="93"/>
      <c r="G1140" s="94"/>
      <c r="H1140" s="62"/>
      <c r="I1140" s="62"/>
      <c r="J1140" s="62"/>
      <c r="K1140" s="62"/>
      <c r="L1140" s="62"/>
    </row>
    <row r="1141" ht="16.5" customHeight="1">
      <c r="A1141" s="62"/>
      <c r="B1141" s="95" t="s">
        <v>2029</v>
      </c>
      <c r="C1141" s="79"/>
      <c r="D1141" s="73"/>
      <c r="E1141" s="62"/>
      <c r="F1141" s="93"/>
      <c r="G1141" s="94"/>
      <c r="H1141" s="62"/>
      <c r="I1141" s="62"/>
      <c r="J1141" s="62"/>
      <c r="K1141" s="62"/>
      <c r="L1141" s="62"/>
    </row>
    <row r="1142" ht="16.5" customHeight="1">
      <c r="A1142" s="62"/>
      <c r="B1142" s="95" t="s">
        <v>2029</v>
      </c>
      <c r="C1142" s="79"/>
      <c r="D1142" s="73"/>
      <c r="E1142" s="62"/>
      <c r="F1142" s="93"/>
      <c r="G1142" s="94"/>
      <c r="H1142" s="62"/>
      <c r="I1142" s="62"/>
      <c r="J1142" s="62"/>
      <c r="K1142" s="62"/>
      <c r="L1142" s="62"/>
    </row>
    <row r="1143" ht="16.5" customHeight="1">
      <c r="A1143" s="62"/>
      <c r="B1143" s="95" t="s">
        <v>2029</v>
      </c>
      <c r="C1143" s="79"/>
      <c r="D1143" s="73"/>
      <c r="E1143" s="62"/>
      <c r="F1143" s="93"/>
      <c r="G1143" s="94"/>
      <c r="H1143" s="62"/>
      <c r="I1143" s="62"/>
      <c r="J1143" s="62"/>
      <c r="K1143" s="62"/>
      <c r="L1143" s="62"/>
    </row>
    <row r="1144" ht="16.5" customHeight="1">
      <c r="A1144" s="62"/>
      <c r="B1144" s="95" t="s">
        <v>2029</v>
      </c>
      <c r="C1144" s="79"/>
      <c r="D1144" s="73"/>
      <c r="E1144" s="62"/>
      <c r="F1144" s="93"/>
      <c r="G1144" s="94"/>
      <c r="H1144" s="62"/>
      <c r="I1144" s="62"/>
      <c r="J1144" s="62"/>
      <c r="K1144" s="62"/>
      <c r="L1144" s="62"/>
    </row>
    <row r="1145" ht="16.5" customHeight="1">
      <c r="A1145" s="62"/>
      <c r="B1145" s="95" t="s">
        <v>2029</v>
      </c>
      <c r="C1145" s="79"/>
      <c r="D1145" s="73"/>
      <c r="E1145" s="62"/>
      <c r="F1145" s="93"/>
      <c r="G1145" s="94"/>
      <c r="H1145" s="62"/>
      <c r="I1145" s="62"/>
      <c r="J1145" s="62"/>
      <c r="K1145" s="62"/>
      <c r="L1145" s="62"/>
    </row>
    <row r="1146" ht="16.5" customHeight="1">
      <c r="A1146" s="62"/>
      <c r="B1146" s="95" t="s">
        <v>2029</v>
      </c>
      <c r="C1146" s="79"/>
      <c r="D1146" s="73"/>
      <c r="E1146" s="62"/>
      <c r="F1146" s="93"/>
      <c r="G1146" s="94"/>
      <c r="H1146" s="62"/>
      <c r="I1146" s="62"/>
      <c r="J1146" s="62"/>
      <c r="K1146" s="62"/>
      <c r="L1146" s="62"/>
    </row>
    <row r="1147" ht="16.5" customHeight="1">
      <c r="A1147" s="62"/>
      <c r="B1147" s="95" t="s">
        <v>2029</v>
      </c>
      <c r="C1147" s="79"/>
      <c r="D1147" s="73"/>
      <c r="E1147" s="62"/>
      <c r="F1147" s="93"/>
      <c r="G1147" s="94"/>
      <c r="H1147" s="62"/>
      <c r="I1147" s="62"/>
      <c r="J1147" s="62"/>
      <c r="K1147" s="62"/>
      <c r="L1147" s="62"/>
    </row>
    <row r="1148" ht="16.5" customHeight="1">
      <c r="A1148" s="62"/>
      <c r="B1148" s="95" t="s">
        <v>2029</v>
      </c>
      <c r="C1148" s="79"/>
      <c r="D1148" s="73"/>
      <c r="E1148" s="62"/>
      <c r="F1148" s="93"/>
      <c r="G1148" s="94"/>
      <c r="H1148" s="62"/>
      <c r="I1148" s="62"/>
      <c r="J1148" s="62"/>
      <c r="K1148" s="62"/>
      <c r="L1148" s="62"/>
    </row>
    <row r="1149" ht="16.5" customHeight="1">
      <c r="A1149" s="62"/>
      <c r="B1149" s="95" t="s">
        <v>2029</v>
      </c>
      <c r="C1149" s="79"/>
      <c r="D1149" s="73"/>
      <c r="E1149" s="62"/>
      <c r="F1149" s="93"/>
      <c r="G1149" s="94"/>
      <c r="H1149" s="62"/>
      <c r="I1149" s="62"/>
      <c r="J1149" s="62"/>
      <c r="K1149" s="62"/>
      <c r="L1149" s="62"/>
    </row>
    <row r="1150" ht="16.5" customHeight="1">
      <c r="A1150" s="62"/>
      <c r="B1150" s="95" t="s">
        <v>2029</v>
      </c>
      <c r="C1150" s="79"/>
      <c r="D1150" s="73"/>
      <c r="E1150" s="62"/>
      <c r="F1150" s="93"/>
      <c r="G1150" s="94"/>
      <c r="H1150" s="62"/>
      <c r="I1150" s="62"/>
      <c r="J1150" s="62"/>
      <c r="K1150" s="62"/>
      <c r="L1150" s="62"/>
    </row>
    <row r="1151" ht="16.5" customHeight="1">
      <c r="A1151" s="62"/>
      <c r="B1151" s="95" t="s">
        <v>2029</v>
      </c>
      <c r="C1151" s="79"/>
      <c r="D1151" s="73"/>
      <c r="E1151" s="62"/>
      <c r="F1151" s="93"/>
      <c r="G1151" s="94"/>
      <c r="H1151" s="62"/>
      <c r="I1151" s="62"/>
      <c r="J1151" s="62"/>
      <c r="K1151" s="62"/>
      <c r="L1151" s="62"/>
    </row>
    <row r="1152" ht="16.5" customHeight="1">
      <c r="A1152" s="62"/>
      <c r="B1152" s="95" t="s">
        <v>2029</v>
      </c>
      <c r="C1152" s="79"/>
      <c r="D1152" s="73"/>
      <c r="E1152" s="62"/>
      <c r="F1152" s="93"/>
      <c r="G1152" s="94"/>
      <c r="H1152" s="62"/>
      <c r="I1152" s="62"/>
      <c r="J1152" s="62"/>
      <c r="K1152" s="62"/>
      <c r="L1152" s="62"/>
    </row>
    <row r="1153" ht="16.5" customHeight="1">
      <c r="A1153" s="62"/>
      <c r="B1153" s="95" t="s">
        <v>2029</v>
      </c>
      <c r="C1153" s="79"/>
      <c r="D1153" s="73"/>
      <c r="E1153" s="62"/>
      <c r="F1153" s="93"/>
      <c r="G1153" s="94"/>
      <c r="H1153" s="62"/>
      <c r="I1153" s="62"/>
      <c r="J1153" s="62"/>
      <c r="K1153" s="62"/>
      <c r="L1153" s="62"/>
    </row>
    <row r="1154" ht="16.5" customHeight="1">
      <c r="A1154" s="62"/>
      <c r="B1154" s="95" t="s">
        <v>2029</v>
      </c>
      <c r="C1154" s="79"/>
      <c r="D1154" s="73"/>
      <c r="E1154" s="62"/>
      <c r="F1154" s="93"/>
      <c r="G1154" s="94"/>
      <c r="H1154" s="62"/>
      <c r="I1154" s="62"/>
      <c r="J1154" s="62"/>
      <c r="K1154" s="62"/>
      <c r="L1154" s="62"/>
    </row>
    <row r="1155" ht="16.5" customHeight="1">
      <c r="A1155" s="62"/>
      <c r="B1155" s="95" t="s">
        <v>2029</v>
      </c>
      <c r="C1155" s="79"/>
      <c r="D1155" s="73"/>
      <c r="E1155" s="62"/>
      <c r="F1155" s="93"/>
      <c r="G1155" s="94"/>
      <c r="H1155" s="62"/>
      <c r="I1155" s="62"/>
      <c r="J1155" s="62"/>
      <c r="K1155" s="62"/>
      <c r="L1155" s="62"/>
    </row>
    <row r="1156" ht="16.5" customHeight="1">
      <c r="A1156" s="62"/>
      <c r="B1156" s="95" t="s">
        <v>2029</v>
      </c>
      <c r="C1156" s="79"/>
      <c r="D1156" s="73"/>
      <c r="E1156" s="62"/>
      <c r="F1156" s="93"/>
      <c r="G1156" s="94"/>
      <c r="H1156" s="62"/>
      <c r="I1156" s="62"/>
      <c r="J1156" s="62"/>
      <c r="K1156" s="62"/>
      <c r="L1156" s="62"/>
    </row>
    <row r="1157" ht="16.5" customHeight="1">
      <c r="A1157" s="62"/>
      <c r="B1157" s="95" t="s">
        <v>2029</v>
      </c>
      <c r="C1157" s="79"/>
      <c r="D1157" s="73"/>
      <c r="E1157" s="62"/>
      <c r="F1157" s="93"/>
      <c r="G1157" s="94"/>
      <c r="H1157" s="62"/>
      <c r="I1157" s="62"/>
      <c r="J1157" s="62"/>
      <c r="K1157" s="62"/>
      <c r="L1157" s="62"/>
    </row>
    <row r="1158" ht="16.5" customHeight="1">
      <c r="A1158" s="62"/>
      <c r="B1158" s="95" t="s">
        <v>2029</v>
      </c>
      <c r="C1158" s="79"/>
      <c r="D1158" s="73"/>
      <c r="E1158" s="62"/>
      <c r="F1158" s="93"/>
      <c r="G1158" s="94"/>
      <c r="H1158" s="62"/>
      <c r="I1158" s="62"/>
      <c r="J1158" s="62"/>
      <c r="K1158" s="62"/>
      <c r="L1158" s="62"/>
    </row>
    <row r="1159" ht="16.5" customHeight="1">
      <c r="A1159" s="62"/>
      <c r="B1159" s="95" t="s">
        <v>2029</v>
      </c>
      <c r="C1159" s="79"/>
      <c r="D1159" s="73"/>
      <c r="E1159" s="62"/>
      <c r="F1159" s="93"/>
      <c r="G1159" s="94"/>
      <c r="H1159" s="62"/>
      <c r="I1159" s="62"/>
      <c r="J1159" s="62"/>
      <c r="K1159" s="62"/>
      <c r="L1159" s="62"/>
    </row>
    <row r="1160" ht="16.5" customHeight="1">
      <c r="A1160" s="62"/>
      <c r="B1160" s="95" t="s">
        <v>2029</v>
      </c>
      <c r="C1160" s="79"/>
      <c r="D1160" s="73"/>
      <c r="E1160" s="62"/>
      <c r="F1160" s="93"/>
      <c r="G1160" s="94"/>
      <c r="H1160" s="62"/>
      <c r="I1160" s="62"/>
      <c r="J1160" s="62"/>
      <c r="K1160" s="62"/>
      <c r="L1160" s="62"/>
    </row>
    <row r="1161" ht="16.5" customHeight="1">
      <c r="A1161" s="62"/>
      <c r="B1161" s="95" t="s">
        <v>2029</v>
      </c>
      <c r="C1161" s="79"/>
      <c r="D1161" s="73"/>
      <c r="E1161" s="62"/>
      <c r="F1161" s="93"/>
      <c r="G1161" s="94"/>
      <c r="H1161" s="62"/>
      <c r="I1161" s="62"/>
      <c r="J1161" s="62"/>
      <c r="K1161" s="62"/>
      <c r="L1161" s="62"/>
    </row>
    <row r="1162" ht="16.5" customHeight="1">
      <c r="A1162" s="62"/>
      <c r="B1162" s="95" t="s">
        <v>2029</v>
      </c>
      <c r="C1162" s="79"/>
      <c r="D1162" s="73"/>
      <c r="E1162" s="62"/>
      <c r="F1162" s="93"/>
      <c r="G1162" s="94"/>
      <c r="H1162" s="62"/>
      <c r="I1162" s="62"/>
      <c r="J1162" s="62"/>
      <c r="K1162" s="62"/>
      <c r="L1162" s="62"/>
    </row>
    <row r="1163" ht="16.5" customHeight="1">
      <c r="A1163" s="62"/>
      <c r="B1163" s="95" t="s">
        <v>2029</v>
      </c>
      <c r="C1163" s="79"/>
      <c r="D1163" s="73"/>
      <c r="E1163" s="62"/>
      <c r="F1163" s="93"/>
      <c r="G1163" s="94"/>
      <c r="H1163" s="62"/>
      <c r="I1163" s="62"/>
      <c r="J1163" s="62"/>
      <c r="K1163" s="62"/>
      <c r="L1163" s="62"/>
    </row>
    <row r="1164" ht="16.5" customHeight="1">
      <c r="A1164" s="62"/>
      <c r="B1164" s="95" t="s">
        <v>2029</v>
      </c>
      <c r="C1164" s="79"/>
      <c r="D1164" s="73"/>
      <c r="E1164" s="62"/>
      <c r="F1164" s="93"/>
      <c r="G1164" s="94"/>
      <c r="H1164" s="62"/>
      <c r="I1164" s="62"/>
      <c r="J1164" s="62"/>
      <c r="K1164" s="62"/>
      <c r="L1164" s="62"/>
    </row>
    <row r="1165" ht="16.5" customHeight="1">
      <c r="A1165" s="62"/>
      <c r="B1165" s="95" t="s">
        <v>2029</v>
      </c>
      <c r="C1165" s="79"/>
      <c r="D1165" s="73"/>
      <c r="E1165" s="62"/>
      <c r="F1165" s="93"/>
      <c r="G1165" s="94"/>
      <c r="H1165" s="62"/>
      <c r="I1165" s="62"/>
      <c r="J1165" s="62"/>
      <c r="K1165" s="62"/>
      <c r="L1165" s="62"/>
    </row>
    <row r="1166" ht="16.5" customHeight="1">
      <c r="A1166" s="62"/>
      <c r="B1166" s="95" t="s">
        <v>2029</v>
      </c>
      <c r="C1166" s="79"/>
      <c r="D1166" s="73"/>
      <c r="E1166" s="62"/>
      <c r="F1166" s="93"/>
      <c r="G1166" s="94"/>
      <c r="H1166" s="62"/>
      <c r="I1166" s="62"/>
      <c r="J1166" s="62"/>
      <c r="K1166" s="62"/>
      <c r="L1166" s="62"/>
    </row>
    <row r="1167" ht="16.5" customHeight="1">
      <c r="A1167" s="62"/>
      <c r="B1167" s="95" t="s">
        <v>2029</v>
      </c>
      <c r="C1167" s="79"/>
      <c r="D1167" s="73"/>
      <c r="E1167" s="62"/>
      <c r="F1167" s="93"/>
      <c r="G1167" s="94"/>
      <c r="H1167" s="62"/>
      <c r="I1167" s="62"/>
      <c r="J1167" s="62"/>
      <c r="K1167" s="62"/>
      <c r="L1167" s="62"/>
    </row>
    <row r="1168" ht="16.5" customHeight="1">
      <c r="A1168" s="62"/>
      <c r="B1168" s="95" t="s">
        <v>2029</v>
      </c>
      <c r="C1168" s="79"/>
      <c r="D1168" s="73"/>
      <c r="E1168" s="62"/>
      <c r="F1168" s="93"/>
      <c r="G1168" s="94"/>
      <c r="H1168" s="62"/>
      <c r="I1168" s="62"/>
      <c r="J1168" s="62"/>
      <c r="K1168" s="62"/>
      <c r="L1168" s="62"/>
    </row>
    <row r="1169" ht="16.5" customHeight="1">
      <c r="A1169" s="62"/>
      <c r="B1169" s="95" t="s">
        <v>2029</v>
      </c>
      <c r="C1169" s="79"/>
      <c r="D1169" s="73"/>
      <c r="E1169" s="62"/>
      <c r="F1169" s="93"/>
      <c r="G1169" s="94"/>
      <c r="H1169" s="62"/>
      <c r="I1169" s="62"/>
      <c r="J1169" s="62"/>
      <c r="K1169" s="62"/>
      <c r="L1169" s="62"/>
    </row>
    <row r="1170" ht="16.5" customHeight="1">
      <c r="A1170" s="62"/>
      <c r="B1170" s="95" t="s">
        <v>2029</v>
      </c>
      <c r="C1170" s="79"/>
      <c r="D1170" s="73"/>
      <c r="E1170" s="62"/>
      <c r="F1170" s="93"/>
      <c r="G1170" s="94"/>
      <c r="H1170" s="62"/>
      <c r="I1170" s="62"/>
      <c r="J1170" s="62"/>
      <c r="K1170" s="62"/>
      <c r="L1170" s="62"/>
    </row>
    <row r="1171" ht="16.5" customHeight="1">
      <c r="A1171" s="62"/>
      <c r="B1171" s="95" t="s">
        <v>2029</v>
      </c>
      <c r="C1171" s="79"/>
      <c r="D1171" s="73"/>
      <c r="E1171" s="62"/>
      <c r="F1171" s="93"/>
      <c r="G1171" s="94"/>
      <c r="H1171" s="62"/>
      <c r="I1171" s="62"/>
      <c r="J1171" s="62"/>
      <c r="K1171" s="62"/>
      <c r="L1171" s="62"/>
    </row>
    <row r="1172" ht="16.5" customHeight="1">
      <c r="A1172" s="62"/>
      <c r="B1172" s="95" t="s">
        <v>2029</v>
      </c>
      <c r="C1172" s="79"/>
      <c r="D1172" s="73"/>
      <c r="E1172" s="62"/>
      <c r="F1172" s="93"/>
      <c r="G1172" s="94"/>
      <c r="H1172" s="62"/>
      <c r="I1172" s="62"/>
      <c r="J1172" s="62"/>
      <c r="K1172" s="62"/>
      <c r="L1172" s="62"/>
    </row>
    <row r="1173" ht="16.5" customHeight="1">
      <c r="A1173" s="62"/>
      <c r="B1173" s="95" t="s">
        <v>2029</v>
      </c>
      <c r="C1173" s="79"/>
      <c r="D1173" s="73"/>
      <c r="E1173" s="62"/>
      <c r="F1173" s="93"/>
      <c r="G1173" s="94"/>
      <c r="H1173" s="62"/>
      <c r="I1173" s="62"/>
      <c r="J1173" s="62"/>
      <c r="K1173" s="62"/>
      <c r="L1173" s="62"/>
    </row>
    <row r="1174" ht="16.5" customHeight="1">
      <c r="A1174" s="62"/>
      <c r="B1174" s="95" t="s">
        <v>2029</v>
      </c>
      <c r="C1174" s="79"/>
      <c r="D1174" s="73"/>
      <c r="E1174" s="62"/>
      <c r="F1174" s="93"/>
      <c r="G1174" s="94"/>
      <c r="H1174" s="62"/>
      <c r="I1174" s="62"/>
      <c r="J1174" s="62"/>
      <c r="K1174" s="62"/>
      <c r="L1174" s="62"/>
    </row>
    <row r="1175" ht="16.5" customHeight="1">
      <c r="A1175" s="62"/>
      <c r="B1175" s="95" t="s">
        <v>2029</v>
      </c>
      <c r="C1175" s="79"/>
      <c r="D1175" s="73"/>
      <c r="E1175" s="62"/>
      <c r="F1175" s="93"/>
      <c r="G1175" s="94"/>
      <c r="H1175" s="62"/>
      <c r="I1175" s="62"/>
      <c r="J1175" s="62"/>
      <c r="K1175" s="62"/>
      <c r="L1175" s="62"/>
    </row>
    <row r="1176" ht="16.5" customHeight="1">
      <c r="A1176" s="62"/>
      <c r="B1176" s="95" t="s">
        <v>2029</v>
      </c>
      <c r="C1176" s="79"/>
      <c r="D1176" s="73"/>
      <c r="E1176" s="62"/>
      <c r="F1176" s="93"/>
      <c r="G1176" s="94"/>
      <c r="H1176" s="62"/>
      <c r="I1176" s="62"/>
      <c r="J1176" s="62"/>
      <c r="K1176" s="62"/>
      <c r="L1176" s="62"/>
    </row>
    <row r="1177" ht="16.5" customHeight="1">
      <c r="A1177" s="62"/>
      <c r="B1177" s="95" t="s">
        <v>2029</v>
      </c>
      <c r="C1177" s="79"/>
      <c r="D1177" s="73"/>
      <c r="E1177" s="62"/>
      <c r="F1177" s="93"/>
      <c r="G1177" s="94"/>
      <c r="H1177" s="62"/>
      <c r="I1177" s="62"/>
      <c r="J1177" s="62"/>
      <c r="K1177" s="62"/>
      <c r="L1177" s="62"/>
    </row>
    <row r="1178" ht="16.5" customHeight="1">
      <c r="A1178" s="62"/>
      <c r="B1178" s="95" t="s">
        <v>2029</v>
      </c>
      <c r="C1178" s="79"/>
      <c r="D1178" s="73"/>
      <c r="E1178" s="62"/>
      <c r="F1178" s="93"/>
      <c r="G1178" s="94"/>
      <c r="H1178" s="62"/>
      <c r="I1178" s="62"/>
      <c r="J1178" s="62"/>
      <c r="K1178" s="62"/>
      <c r="L1178" s="62"/>
    </row>
    <row r="1179" ht="16.5" customHeight="1">
      <c r="A1179" s="62"/>
      <c r="B1179" s="95" t="s">
        <v>2029</v>
      </c>
      <c r="C1179" s="79"/>
      <c r="D1179" s="73"/>
      <c r="E1179" s="62"/>
      <c r="F1179" s="93"/>
      <c r="G1179" s="94"/>
      <c r="H1179" s="62"/>
      <c r="I1179" s="62"/>
      <c r="J1179" s="62"/>
      <c r="K1179" s="62"/>
      <c r="L1179" s="62"/>
    </row>
    <row r="1180" ht="16.5" customHeight="1">
      <c r="A1180" s="62"/>
      <c r="B1180" s="95" t="s">
        <v>2029</v>
      </c>
      <c r="C1180" s="79"/>
      <c r="D1180" s="73"/>
      <c r="E1180" s="62"/>
      <c r="F1180" s="93"/>
      <c r="G1180" s="94"/>
      <c r="H1180" s="62"/>
      <c r="I1180" s="62"/>
      <c r="J1180" s="62"/>
      <c r="K1180" s="62"/>
      <c r="L1180" s="62"/>
    </row>
    <row r="1181" ht="16.5" customHeight="1">
      <c r="A1181" s="62"/>
      <c r="B1181" s="95" t="s">
        <v>2029</v>
      </c>
      <c r="C1181" s="79"/>
      <c r="D1181" s="73"/>
      <c r="E1181" s="62"/>
      <c r="F1181" s="93"/>
      <c r="G1181" s="94"/>
      <c r="H1181" s="62"/>
      <c r="I1181" s="62"/>
      <c r="J1181" s="62"/>
      <c r="K1181" s="62"/>
      <c r="L1181" s="62"/>
    </row>
    <row r="1182" ht="16.5" customHeight="1">
      <c r="A1182" s="62"/>
      <c r="B1182" s="95" t="s">
        <v>2029</v>
      </c>
      <c r="C1182" s="79"/>
      <c r="D1182" s="73"/>
      <c r="E1182" s="62"/>
      <c r="F1182" s="93"/>
      <c r="G1182" s="94"/>
      <c r="H1182" s="62"/>
      <c r="I1182" s="62"/>
      <c r="J1182" s="62"/>
      <c r="K1182" s="62"/>
      <c r="L1182" s="62"/>
    </row>
    <row r="1183" ht="16.5" customHeight="1">
      <c r="A1183" s="62"/>
      <c r="B1183" s="95" t="s">
        <v>2029</v>
      </c>
      <c r="C1183" s="79"/>
      <c r="D1183" s="73"/>
      <c r="E1183" s="62"/>
      <c r="F1183" s="93"/>
      <c r="G1183" s="94"/>
      <c r="H1183" s="62"/>
      <c r="I1183" s="62"/>
      <c r="J1183" s="62"/>
      <c r="K1183" s="62"/>
      <c r="L1183" s="62"/>
    </row>
    <row r="1184" ht="16.5" customHeight="1">
      <c r="A1184" s="62"/>
      <c r="B1184" s="95" t="s">
        <v>2029</v>
      </c>
      <c r="C1184" s="79"/>
      <c r="D1184" s="73"/>
      <c r="E1184" s="62"/>
      <c r="F1184" s="93"/>
      <c r="G1184" s="94"/>
      <c r="H1184" s="62"/>
      <c r="I1184" s="62"/>
      <c r="J1184" s="62"/>
      <c r="K1184" s="62"/>
      <c r="L1184" s="62"/>
    </row>
    <row r="1185" ht="16.5" customHeight="1">
      <c r="A1185" s="62"/>
      <c r="B1185" s="95" t="s">
        <v>2029</v>
      </c>
      <c r="C1185" s="79"/>
      <c r="D1185" s="73"/>
      <c r="E1185" s="62"/>
      <c r="F1185" s="93"/>
      <c r="G1185" s="94"/>
      <c r="H1185" s="62"/>
      <c r="I1185" s="62"/>
      <c r="J1185" s="62"/>
      <c r="K1185" s="62"/>
      <c r="L1185" s="62"/>
    </row>
    <row r="1186" ht="16.5" customHeight="1">
      <c r="A1186" s="62"/>
      <c r="B1186" s="95" t="s">
        <v>2029</v>
      </c>
      <c r="C1186" s="79"/>
      <c r="D1186" s="73"/>
      <c r="E1186" s="62"/>
      <c r="F1186" s="93"/>
      <c r="G1186" s="94"/>
      <c r="H1186" s="62"/>
      <c r="I1186" s="62"/>
      <c r="J1186" s="62"/>
      <c r="K1186" s="62"/>
      <c r="L1186" s="62"/>
    </row>
    <row r="1187" ht="16.5" customHeight="1">
      <c r="A1187" s="62"/>
      <c r="B1187" s="95" t="s">
        <v>2029</v>
      </c>
      <c r="C1187" s="79"/>
      <c r="D1187" s="73"/>
      <c r="E1187" s="62"/>
      <c r="F1187" s="93"/>
      <c r="G1187" s="94"/>
      <c r="H1187" s="62"/>
      <c r="I1187" s="62"/>
      <c r="J1187" s="62"/>
      <c r="K1187" s="62"/>
      <c r="L1187" s="62"/>
    </row>
    <row r="1188" ht="16.5" customHeight="1">
      <c r="A1188" s="62"/>
      <c r="B1188" s="95" t="s">
        <v>2029</v>
      </c>
      <c r="C1188" s="79"/>
      <c r="D1188" s="73"/>
      <c r="E1188" s="62"/>
      <c r="F1188" s="93"/>
      <c r="G1188" s="94"/>
      <c r="H1188" s="62"/>
      <c r="I1188" s="62"/>
      <c r="J1188" s="62"/>
      <c r="K1188" s="62"/>
      <c r="L1188" s="62"/>
    </row>
    <row r="1189" ht="16.5" customHeight="1">
      <c r="A1189" s="62"/>
      <c r="B1189" s="95" t="s">
        <v>2029</v>
      </c>
      <c r="C1189" s="79"/>
      <c r="D1189" s="73"/>
      <c r="E1189" s="62"/>
      <c r="F1189" s="93"/>
      <c r="G1189" s="94"/>
      <c r="H1189" s="62"/>
      <c r="I1189" s="62"/>
      <c r="J1189" s="62"/>
      <c r="K1189" s="62"/>
      <c r="L1189" s="62"/>
    </row>
    <row r="1190" ht="16.5" customHeight="1">
      <c r="A1190" s="62"/>
      <c r="B1190" s="95" t="s">
        <v>2029</v>
      </c>
      <c r="C1190" s="79"/>
      <c r="D1190" s="73"/>
      <c r="E1190" s="62"/>
      <c r="F1190" s="93"/>
      <c r="G1190" s="94"/>
      <c r="H1190" s="62"/>
      <c r="I1190" s="62"/>
      <c r="J1190" s="62"/>
      <c r="K1190" s="62"/>
      <c r="L1190" s="62"/>
    </row>
    <row r="1191" ht="16.5" customHeight="1">
      <c r="A1191" s="62"/>
      <c r="B1191" s="95" t="s">
        <v>2029</v>
      </c>
      <c r="C1191" s="79"/>
      <c r="D1191" s="73"/>
      <c r="E1191" s="62"/>
      <c r="F1191" s="93"/>
      <c r="G1191" s="94"/>
      <c r="H1191" s="62"/>
      <c r="I1191" s="62"/>
      <c r="J1191" s="62"/>
      <c r="K1191" s="62"/>
      <c r="L1191" s="62"/>
    </row>
    <row r="1192" ht="16.5" customHeight="1">
      <c r="A1192" s="62"/>
      <c r="B1192" s="95" t="s">
        <v>2029</v>
      </c>
      <c r="C1192" s="79"/>
      <c r="D1192" s="73"/>
      <c r="E1192" s="62"/>
      <c r="F1192" s="93"/>
      <c r="G1192" s="94"/>
      <c r="H1192" s="62"/>
      <c r="I1192" s="62"/>
      <c r="J1192" s="62"/>
      <c r="K1192" s="62"/>
      <c r="L1192" s="62"/>
    </row>
    <row r="1193" ht="16.5" customHeight="1">
      <c r="A1193" s="62"/>
      <c r="B1193" s="95" t="s">
        <v>2029</v>
      </c>
      <c r="C1193" s="79"/>
      <c r="D1193" s="73"/>
      <c r="E1193" s="62"/>
      <c r="F1193" s="93"/>
      <c r="G1193" s="94"/>
      <c r="H1193" s="62"/>
      <c r="I1193" s="62"/>
      <c r="J1193" s="62"/>
      <c r="K1193" s="62"/>
      <c r="L1193" s="62"/>
    </row>
    <row r="1194" ht="16.5" customHeight="1">
      <c r="A1194" s="62"/>
      <c r="B1194" s="95" t="s">
        <v>2029</v>
      </c>
      <c r="C1194" s="79"/>
      <c r="D1194" s="73"/>
      <c r="E1194" s="62"/>
      <c r="F1194" s="93"/>
      <c r="G1194" s="94"/>
      <c r="H1194" s="62"/>
      <c r="I1194" s="62"/>
      <c r="J1194" s="62"/>
      <c r="K1194" s="62"/>
      <c r="L1194" s="62"/>
    </row>
    <row r="1195" ht="16.5" customHeight="1">
      <c r="A1195" s="62"/>
      <c r="B1195" s="95" t="s">
        <v>2029</v>
      </c>
      <c r="C1195" s="79"/>
      <c r="D1195" s="73"/>
      <c r="E1195" s="62"/>
      <c r="F1195" s="93"/>
      <c r="G1195" s="94"/>
      <c r="H1195" s="62"/>
      <c r="I1195" s="62"/>
      <c r="J1195" s="62"/>
      <c r="K1195" s="62"/>
      <c r="L1195" s="62"/>
    </row>
    <row r="1196" ht="16.5" customHeight="1">
      <c r="A1196" s="62"/>
      <c r="B1196" s="95" t="s">
        <v>2029</v>
      </c>
      <c r="C1196" s="79"/>
      <c r="D1196" s="73"/>
      <c r="E1196" s="62"/>
      <c r="F1196" s="93"/>
      <c r="G1196" s="94"/>
      <c r="H1196" s="62"/>
      <c r="I1196" s="62"/>
      <c r="J1196" s="62"/>
      <c r="K1196" s="62"/>
      <c r="L1196" s="62"/>
    </row>
    <row r="1197" ht="16.5" customHeight="1">
      <c r="A1197" s="62"/>
      <c r="B1197" s="95" t="s">
        <v>2029</v>
      </c>
      <c r="C1197" s="79"/>
      <c r="D1197" s="73"/>
      <c r="E1197" s="62"/>
      <c r="F1197" s="93"/>
      <c r="G1197" s="94"/>
      <c r="H1197" s="62"/>
      <c r="I1197" s="62"/>
      <c r="J1197" s="62"/>
      <c r="K1197" s="62"/>
      <c r="L1197" s="62"/>
    </row>
    <row r="1198" ht="16.5" customHeight="1">
      <c r="A1198" s="62"/>
      <c r="B1198" s="95" t="s">
        <v>2029</v>
      </c>
      <c r="C1198" s="79"/>
      <c r="D1198" s="73"/>
      <c r="E1198" s="62"/>
      <c r="F1198" s="93"/>
      <c r="G1198" s="94"/>
      <c r="H1198" s="62"/>
      <c r="I1198" s="62"/>
      <c r="J1198" s="62"/>
      <c r="K1198" s="62"/>
      <c r="L1198" s="62"/>
    </row>
    <row r="1199" ht="16.5" customHeight="1">
      <c r="A1199" s="62"/>
      <c r="B1199" s="95" t="s">
        <v>2029</v>
      </c>
      <c r="C1199" s="79"/>
      <c r="D1199" s="73"/>
      <c r="E1199" s="62"/>
      <c r="F1199" s="93"/>
      <c r="G1199" s="94"/>
      <c r="H1199" s="62"/>
      <c r="I1199" s="62"/>
      <c r="J1199" s="62"/>
      <c r="K1199" s="62"/>
      <c r="L1199" s="62"/>
    </row>
    <row r="1200" ht="16.5" customHeight="1">
      <c r="A1200" s="62"/>
      <c r="B1200" s="95" t="s">
        <v>2029</v>
      </c>
      <c r="C1200" s="79"/>
      <c r="D1200" s="73"/>
      <c r="E1200" s="62"/>
      <c r="F1200" s="93"/>
      <c r="G1200" s="94"/>
      <c r="H1200" s="62"/>
      <c r="I1200" s="62"/>
      <c r="J1200" s="62"/>
      <c r="K1200" s="62"/>
      <c r="L1200" s="62"/>
    </row>
    <row r="1201" ht="16.5" customHeight="1">
      <c r="A1201" s="62"/>
      <c r="B1201" s="95" t="s">
        <v>2029</v>
      </c>
      <c r="C1201" s="79"/>
      <c r="D1201" s="73"/>
      <c r="E1201" s="62"/>
      <c r="F1201" s="93"/>
      <c r="G1201" s="94"/>
      <c r="H1201" s="62"/>
      <c r="I1201" s="62"/>
      <c r="J1201" s="62"/>
      <c r="K1201" s="62"/>
      <c r="L1201" s="62"/>
    </row>
    <row r="1202" ht="16.5" customHeight="1">
      <c r="A1202" s="62"/>
      <c r="B1202" s="95" t="s">
        <v>2029</v>
      </c>
      <c r="C1202" s="79"/>
      <c r="D1202" s="73"/>
      <c r="E1202" s="62"/>
      <c r="F1202" s="93"/>
      <c r="G1202" s="94"/>
      <c r="H1202" s="62"/>
      <c r="I1202" s="62"/>
      <c r="J1202" s="62"/>
      <c r="K1202" s="62"/>
      <c r="L1202" s="62"/>
    </row>
    <row r="1203" ht="16.5" customHeight="1">
      <c r="A1203" s="62"/>
      <c r="B1203" s="95" t="s">
        <v>2029</v>
      </c>
      <c r="C1203" s="79"/>
      <c r="D1203" s="73"/>
      <c r="E1203" s="62"/>
      <c r="F1203" s="93"/>
      <c r="G1203" s="94"/>
      <c r="H1203" s="62"/>
      <c r="I1203" s="62"/>
      <c r="J1203" s="62"/>
      <c r="K1203" s="62"/>
      <c r="L1203" s="62"/>
    </row>
    <row r="1204" ht="16.5" customHeight="1">
      <c r="A1204" s="62"/>
      <c r="B1204" s="95" t="s">
        <v>2029</v>
      </c>
      <c r="C1204" s="79"/>
      <c r="D1204" s="73"/>
      <c r="E1204" s="62"/>
      <c r="F1204" s="93"/>
      <c r="G1204" s="94"/>
      <c r="H1204" s="62"/>
      <c r="I1204" s="62"/>
      <c r="J1204" s="62"/>
      <c r="K1204" s="62"/>
      <c r="L1204" s="62"/>
    </row>
    <row r="1205" ht="16.5" customHeight="1">
      <c r="A1205" s="62"/>
      <c r="B1205" s="95" t="s">
        <v>2029</v>
      </c>
      <c r="C1205" s="79"/>
      <c r="D1205" s="73"/>
      <c r="E1205" s="62"/>
      <c r="F1205" s="93"/>
      <c r="G1205" s="94"/>
      <c r="H1205" s="62"/>
      <c r="I1205" s="62"/>
      <c r="J1205" s="62"/>
      <c r="K1205" s="62"/>
      <c r="L1205" s="62"/>
    </row>
    <row r="1206" ht="16.5" customHeight="1">
      <c r="A1206" s="62"/>
      <c r="B1206" s="95" t="s">
        <v>2029</v>
      </c>
      <c r="C1206" s="79"/>
      <c r="D1206" s="73"/>
      <c r="E1206" s="62"/>
      <c r="F1206" s="93"/>
      <c r="G1206" s="94"/>
      <c r="H1206" s="62"/>
      <c r="I1206" s="62"/>
      <c r="J1206" s="62"/>
      <c r="K1206" s="62"/>
      <c r="L1206" s="62"/>
    </row>
    <row r="1207" ht="16.5" customHeight="1">
      <c r="A1207" s="62"/>
      <c r="B1207" s="95" t="s">
        <v>2029</v>
      </c>
      <c r="C1207" s="79"/>
      <c r="D1207" s="73"/>
      <c r="E1207" s="62"/>
      <c r="F1207" s="93"/>
      <c r="G1207" s="94"/>
      <c r="H1207" s="62"/>
      <c r="I1207" s="62"/>
      <c r="J1207" s="62"/>
      <c r="K1207" s="62"/>
      <c r="L1207" s="62"/>
    </row>
    <row r="1208" ht="16.5" customHeight="1">
      <c r="A1208" s="62"/>
      <c r="B1208" s="95" t="s">
        <v>2029</v>
      </c>
      <c r="C1208" s="79"/>
      <c r="D1208" s="73"/>
      <c r="E1208" s="62"/>
      <c r="F1208" s="93"/>
      <c r="G1208" s="94"/>
      <c r="H1208" s="62"/>
      <c r="I1208" s="62"/>
      <c r="J1208" s="62"/>
      <c r="K1208" s="62"/>
      <c r="L1208" s="62"/>
    </row>
    <row r="1209" ht="16.5" customHeight="1">
      <c r="A1209" s="62"/>
      <c r="B1209" s="95" t="s">
        <v>2029</v>
      </c>
      <c r="C1209" s="79"/>
      <c r="D1209" s="73"/>
      <c r="E1209" s="62"/>
      <c r="F1209" s="93"/>
      <c r="G1209" s="94"/>
      <c r="H1209" s="62"/>
      <c r="I1209" s="62"/>
      <c r="J1209" s="62"/>
      <c r="K1209" s="62"/>
      <c r="L1209" s="62"/>
    </row>
    <row r="1210" ht="16.5" customHeight="1">
      <c r="A1210" s="62"/>
      <c r="B1210" s="95" t="s">
        <v>2029</v>
      </c>
      <c r="C1210" s="79"/>
      <c r="D1210" s="73"/>
      <c r="E1210" s="62"/>
      <c r="F1210" s="93"/>
      <c r="G1210" s="94"/>
      <c r="H1210" s="62"/>
      <c r="I1210" s="62"/>
      <c r="J1210" s="62"/>
      <c r="K1210" s="62"/>
      <c r="L1210" s="62"/>
    </row>
    <row r="1211" ht="16.5" customHeight="1">
      <c r="A1211" s="62"/>
      <c r="B1211" s="95" t="s">
        <v>2029</v>
      </c>
      <c r="C1211" s="79"/>
      <c r="D1211" s="73"/>
      <c r="E1211" s="62"/>
      <c r="F1211" s="93"/>
      <c r="G1211" s="94"/>
      <c r="H1211" s="62"/>
      <c r="I1211" s="62"/>
      <c r="J1211" s="62"/>
      <c r="K1211" s="62"/>
      <c r="L1211" s="62"/>
    </row>
    <row r="1212" ht="16.5" customHeight="1">
      <c r="A1212" s="62"/>
      <c r="B1212" s="95" t="s">
        <v>2029</v>
      </c>
      <c r="C1212" s="79"/>
      <c r="D1212" s="73"/>
      <c r="E1212" s="62"/>
      <c r="F1212" s="93"/>
      <c r="G1212" s="94"/>
      <c r="H1212" s="62"/>
      <c r="I1212" s="62"/>
      <c r="J1212" s="62"/>
      <c r="K1212" s="62"/>
      <c r="L1212" s="62"/>
    </row>
    <row r="1213" ht="16.5" customHeight="1">
      <c r="A1213" s="62"/>
      <c r="B1213" s="95" t="s">
        <v>2029</v>
      </c>
      <c r="C1213" s="79"/>
      <c r="D1213" s="73"/>
      <c r="E1213" s="62"/>
      <c r="F1213" s="93"/>
      <c r="G1213" s="94"/>
      <c r="H1213" s="62"/>
      <c r="I1213" s="62"/>
      <c r="J1213" s="62"/>
      <c r="K1213" s="62"/>
      <c r="L1213" s="62"/>
    </row>
    <row r="1214" ht="16.5" customHeight="1">
      <c r="A1214" s="62"/>
      <c r="B1214" s="95" t="s">
        <v>2029</v>
      </c>
      <c r="C1214" s="79"/>
      <c r="D1214" s="73"/>
      <c r="E1214" s="62"/>
      <c r="F1214" s="93"/>
      <c r="G1214" s="94"/>
      <c r="H1214" s="62"/>
      <c r="I1214" s="62"/>
      <c r="J1214" s="62"/>
      <c r="K1214" s="62"/>
      <c r="L1214" s="62"/>
    </row>
    <row r="1215" ht="16.5" customHeight="1">
      <c r="A1215" s="62"/>
      <c r="B1215" s="95" t="s">
        <v>2029</v>
      </c>
      <c r="C1215" s="79"/>
      <c r="D1215" s="73"/>
      <c r="E1215" s="62"/>
      <c r="F1215" s="93"/>
      <c r="G1215" s="94"/>
      <c r="H1215" s="62"/>
      <c r="I1215" s="62"/>
      <c r="J1215" s="62"/>
      <c r="K1215" s="62"/>
      <c r="L1215" s="62"/>
    </row>
    <row r="1216" ht="16.5" customHeight="1">
      <c r="A1216" s="62"/>
      <c r="B1216" s="95" t="s">
        <v>2029</v>
      </c>
      <c r="C1216" s="79"/>
      <c r="D1216" s="73"/>
      <c r="E1216" s="62"/>
      <c r="F1216" s="93"/>
      <c r="G1216" s="94"/>
      <c r="H1216" s="62"/>
      <c r="I1216" s="62"/>
      <c r="J1216" s="62"/>
      <c r="K1216" s="62"/>
      <c r="L1216" s="62"/>
    </row>
    <row r="1217" ht="16.5" customHeight="1">
      <c r="A1217" s="62"/>
      <c r="B1217" s="95" t="s">
        <v>2029</v>
      </c>
      <c r="C1217" s="79"/>
      <c r="D1217" s="73"/>
      <c r="E1217" s="62"/>
      <c r="F1217" s="93"/>
      <c r="G1217" s="94"/>
      <c r="H1217" s="62"/>
      <c r="I1217" s="62"/>
      <c r="J1217" s="62"/>
      <c r="K1217" s="62"/>
      <c r="L1217" s="62"/>
    </row>
    <row r="1218" ht="16.5" customHeight="1">
      <c r="A1218" s="62"/>
      <c r="B1218" s="95" t="s">
        <v>2029</v>
      </c>
      <c r="C1218" s="79"/>
      <c r="D1218" s="73"/>
      <c r="E1218" s="62"/>
      <c r="F1218" s="93"/>
      <c r="G1218" s="94"/>
      <c r="H1218" s="62"/>
      <c r="I1218" s="62"/>
      <c r="J1218" s="62"/>
      <c r="K1218" s="62"/>
      <c r="L1218" s="62"/>
    </row>
    <row r="1219" ht="16.5" customHeight="1">
      <c r="A1219" s="62"/>
      <c r="B1219" s="95" t="s">
        <v>2029</v>
      </c>
      <c r="C1219" s="79"/>
      <c r="D1219" s="73"/>
      <c r="E1219" s="62"/>
      <c r="F1219" s="93"/>
      <c r="G1219" s="94"/>
      <c r="H1219" s="62"/>
      <c r="I1219" s="62"/>
      <c r="J1219" s="62"/>
      <c r="K1219" s="62"/>
      <c r="L1219" s="62"/>
    </row>
    <row r="1220" ht="16.5" customHeight="1">
      <c r="A1220" s="62"/>
      <c r="B1220" s="95" t="s">
        <v>2029</v>
      </c>
      <c r="C1220" s="79"/>
      <c r="D1220" s="73"/>
      <c r="E1220" s="62"/>
      <c r="F1220" s="93"/>
      <c r="G1220" s="94"/>
      <c r="H1220" s="62"/>
      <c r="I1220" s="62"/>
      <c r="J1220" s="62"/>
      <c r="K1220" s="62"/>
      <c r="L1220" s="62"/>
    </row>
    <row r="1221" ht="16.5" customHeight="1">
      <c r="A1221" s="62"/>
      <c r="B1221" s="95" t="s">
        <v>2029</v>
      </c>
      <c r="C1221" s="79"/>
      <c r="D1221" s="73"/>
      <c r="E1221" s="62"/>
      <c r="F1221" s="93"/>
      <c r="G1221" s="94"/>
      <c r="H1221" s="62"/>
      <c r="I1221" s="62"/>
      <c r="J1221" s="62"/>
      <c r="K1221" s="62"/>
      <c r="L1221" s="62"/>
    </row>
    <row r="1222" ht="16.5" customHeight="1">
      <c r="A1222" s="62"/>
      <c r="B1222" s="95" t="s">
        <v>2029</v>
      </c>
      <c r="C1222" s="79"/>
      <c r="D1222" s="73"/>
      <c r="E1222" s="62"/>
      <c r="F1222" s="93"/>
      <c r="G1222" s="94"/>
      <c r="H1222" s="62"/>
      <c r="I1222" s="62"/>
      <c r="J1222" s="62"/>
      <c r="K1222" s="62"/>
      <c r="L1222" s="62"/>
    </row>
    <row r="1223" ht="16.5" customHeight="1">
      <c r="A1223" s="62"/>
      <c r="B1223" s="95" t="s">
        <v>2029</v>
      </c>
      <c r="C1223" s="79"/>
      <c r="D1223" s="73"/>
      <c r="E1223" s="62"/>
      <c r="F1223" s="93"/>
      <c r="G1223" s="94"/>
      <c r="H1223" s="62"/>
      <c r="I1223" s="62"/>
      <c r="J1223" s="62"/>
      <c r="K1223" s="62"/>
      <c r="L1223" s="62"/>
    </row>
    <row r="1224" ht="16.5" customHeight="1">
      <c r="A1224" s="62"/>
      <c r="B1224" s="95" t="s">
        <v>2029</v>
      </c>
      <c r="C1224" s="79"/>
      <c r="D1224" s="73"/>
      <c r="E1224" s="62"/>
      <c r="F1224" s="93"/>
      <c r="G1224" s="94"/>
      <c r="H1224" s="62"/>
      <c r="I1224" s="62"/>
      <c r="J1224" s="62"/>
      <c r="K1224" s="62"/>
      <c r="L1224" s="62"/>
    </row>
    <row r="1225" ht="16.5" customHeight="1">
      <c r="A1225" s="62"/>
      <c r="B1225" s="95" t="s">
        <v>2029</v>
      </c>
      <c r="C1225" s="79"/>
      <c r="D1225" s="73"/>
      <c r="E1225" s="62"/>
      <c r="F1225" s="93"/>
      <c r="G1225" s="94"/>
      <c r="H1225" s="62"/>
      <c r="I1225" s="62"/>
      <c r="J1225" s="62"/>
      <c r="K1225" s="62"/>
      <c r="L1225" s="62"/>
    </row>
    <row r="1226" ht="16.5" customHeight="1">
      <c r="A1226" s="62"/>
      <c r="B1226" s="95" t="s">
        <v>2029</v>
      </c>
      <c r="C1226" s="79"/>
      <c r="D1226" s="73"/>
      <c r="E1226" s="62"/>
      <c r="F1226" s="93"/>
      <c r="G1226" s="94"/>
      <c r="H1226" s="62"/>
      <c r="I1226" s="62"/>
      <c r="J1226" s="62"/>
      <c r="K1226" s="62"/>
      <c r="L1226" s="62"/>
    </row>
    <row r="1227" ht="16.5" customHeight="1">
      <c r="A1227" s="62"/>
      <c r="B1227" s="95" t="s">
        <v>2029</v>
      </c>
      <c r="C1227" s="79"/>
      <c r="D1227" s="73"/>
      <c r="E1227" s="62"/>
      <c r="F1227" s="93"/>
      <c r="G1227" s="94"/>
      <c r="H1227" s="62"/>
      <c r="I1227" s="62"/>
      <c r="J1227" s="62"/>
      <c r="K1227" s="62"/>
      <c r="L1227" s="62"/>
    </row>
    <row r="1228" ht="16.5" customHeight="1">
      <c r="A1228" s="62"/>
      <c r="B1228" s="95" t="s">
        <v>2029</v>
      </c>
      <c r="C1228" s="79"/>
      <c r="D1228" s="73"/>
      <c r="E1228" s="62"/>
      <c r="F1228" s="93"/>
      <c r="G1228" s="94"/>
      <c r="H1228" s="62"/>
      <c r="I1228" s="62"/>
      <c r="J1228" s="62"/>
      <c r="K1228" s="62"/>
      <c r="L1228" s="62"/>
    </row>
    <row r="1229" ht="16.5" customHeight="1">
      <c r="A1229" s="62"/>
      <c r="B1229" s="95" t="s">
        <v>2029</v>
      </c>
      <c r="C1229" s="79"/>
      <c r="D1229" s="73"/>
      <c r="E1229" s="62"/>
      <c r="F1229" s="93"/>
      <c r="G1229" s="94"/>
      <c r="H1229" s="62"/>
      <c r="I1229" s="62"/>
      <c r="J1229" s="62"/>
      <c r="K1229" s="62"/>
      <c r="L1229" s="62"/>
    </row>
    <row r="1230" ht="16.5" customHeight="1">
      <c r="A1230" s="62"/>
      <c r="B1230" s="95" t="s">
        <v>2029</v>
      </c>
      <c r="C1230" s="79"/>
      <c r="D1230" s="73"/>
      <c r="E1230" s="62"/>
      <c r="F1230" s="93"/>
      <c r="G1230" s="94"/>
      <c r="H1230" s="62"/>
      <c r="I1230" s="62"/>
      <c r="J1230" s="62"/>
      <c r="K1230" s="62"/>
      <c r="L1230" s="62"/>
    </row>
    <row r="1231" ht="16.5" customHeight="1">
      <c r="A1231" s="62"/>
      <c r="B1231" s="95" t="s">
        <v>2029</v>
      </c>
      <c r="C1231" s="79"/>
      <c r="D1231" s="73"/>
      <c r="E1231" s="62"/>
      <c r="F1231" s="93"/>
      <c r="G1231" s="94"/>
      <c r="H1231" s="62"/>
      <c r="I1231" s="62"/>
      <c r="J1231" s="62"/>
      <c r="K1231" s="62"/>
      <c r="L1231" s="62"/>
    </row>
    <row r="1232" ht="16.5" customHeight="1">
      <c r="A1232" s="62"/>
      <c r="B1232" s="95" t="s">
        <v>2029</v>
      </c>
      <c r="C1232" s="79"/>
      <c r="D1232" s="73"/>
      <c r="E1232" s="62"/>
      <c r="F1232" s="93"/>
      <c r="G1232" s="94"/>
      <c r="H1232" s="62"/>
      <c r="I1232" s="62"/>
      <c r="J1232" s="62"/>
      <c r="K1232" s="62"/>
      <c r="L1232" s="62"/>
    </row>
    <row r="1233" ht="16.5" customHeight="1">
      <c r="A1233" s="62"/>
      <c r="B1233" s="95" t="s">
        <v>2029</v>
      </c>
      <c r="C1233" s="79"/>
      <c r="D1233" s="73"/>
      <c r="E1233" s="62"/>
      <c r="F1233" s="93"/>
      <c r="G1233" s="94"/>
      <c r="H1233" s="62"/>
      <c r="I1233" s="62"/>
      <c r="J1233" s="62"/>
      <c r="K1233" s="62"/>
      <c r="L1233" s="62"/>
    </row>
  </sheetData>
  <conditionalFormatting sqref="E1:E308">
    <cfRule type="containsText" dxfId="0" priority="1" operator="containsText" text="#N/A">
      <formula>NOT(ISERROR(SEARCH(("#N/A"),(E1))))</formula>
    </cfRule>
  </conditionalFormatting>
  <conditionalFormatting sqref="F1:F193">
    <cfRule type="containsText" dxfId="0" priority="2" operator="containsText" text="#N/A">
      <formula>NOT(ISERROR(SEARCH(("#N/A"),(F1))))</formula>
    </cfRule>
  </conditionalFormatting>
  <conditionalFormatting sqref="L1">
    <cfRule type="containsText" dxfId="1" priority="3" operator="containsText" text="On">
      <formula>NOT(ISERROR(SEARCH(("On"),(L1))))</formula>
    </cfRule>
  </conditionalFormatting>
  <conditionalFormatting sqref="L1">
    <cfRule type="notContainsText" dxfId="2" priority="4" operator="notContains" text="On">
      <formula>ISERROR(SEARCH(("On"),(L1)))</formula>
    </cfRule>
  </conditionalFormatting>
  <dataValidations>
    <dataValidation type="list" allowBlank="1" showInputMessage="1" showErrorMessage="1" prompt="Calculation for data in this sheet can be turned on/off to help performance " sqref="L1">
      <formula1>"Off,On"</formula1>
    </dataValidation>
  </dataValidations>
  <hyperlinks>
    <hyperlink r:id="rId1" ref="B3"/>
    <hyperlink r:id="rId2" ref="B4"/>
    <hyperlink r:id="rId3" ref="B5"/>
    <hyperlink r:id="rId4" ref="B6"/>
    <hyperlink r:id="rId5" ref="B7"/>
    <hyperlink r:id="rId6" ref="B8"/>
    <hyperlink r:id="rId7" ref="B9"/>
    <hyperlink r:id="rId8" ref="B10"/>
    <hyperlink r:id="rId9" ref="B11"/>
    <hyperlink r:id="rId10" ref="B12"/>
    <hyperlink r:id="rId11" ref="B13"/>
    <hyperlink r:id="rId12" ref="B14"/>
    <hyperlink r:id="rId13" ref="B15"/>
    <hyperlink r:id="rId14" ref="B16"/>
    <hyperlink r:id="rId15" ref="B17"/>
    <hyperlink r:id="rId16" ref="B18"/>
    <hyperlink r:id="rId17" ref="B19"/>
    <hyperlink r:id="rId18" ref="B20"/>
    <hyperlink r:id="rId19" ref="B21"/>
    <hyperlink r:id="rId20" ref="B22"/>
    <hyperlink r:id="rId21" ref="B23"/>
    <hyperlink r:id="rId22" ref="B24"/>
    <hyperlink r:id="rId23" ref="B25"/>
    <hyperlink r:id="rId24" ref="B26"/>
    <hyperlink r:id="rId25" ref="B27"/>
    <hyperlink r:id="rId26" ref="B28"/>
    <hyperlink r:id="rId27" ref="B29"/>
    <hyperlink r:id="rId28" ref="B30"/>
    <hyperlink r:id="rId29" ref="B31"/>
    <hyperlink r:id="rId30" ref="B32"/>
    <hyperlink r:id="rId31" ref="B33"/>
    <hyperlink r:id="rId32" ref="B34"/>
    <hyperlink r:id="rId33" ref="B35"/>
    <hyperlink r:id="rId34" ref="B36"/>
    <hyperlink r:id="rId35" ref="B37"/>
    <hyperlink r:id="rId36" ref="B38"/>
    <hyperlink r:id="rId37" ref="B39"/>
    <hyperlink r:id="rId38" ref="B40"/>
    <hyperlink r:id="rId39" ref="B41"/>
    <hyperlink r:id="rId40" ref="B42"/>
    <hyperlink r:id="rId41" ref="B43"/>
    <hyperlink r:id="rId42" ref="B44"/>
    <hyperlink r:id="rId43" ref="B45"/>
    <hyperlink r:id="rId44" ref="B46"/>
    <hyperlink r:id="rId45" ref="B47"/>
    <hyperlink r:id="rId46" ref="B48"/>
    <hyperlink r:id="rId47" ref="B49"/>
    <hyperlink r:id="rId48" ref="B50"/>
    <hyperlink r:id="rId49" ref="B51"/>
    <hyperlink r:id="rId50" ref="B52"/>
    <hyperlink r:id="rId51" ref="B53"/>
    <hyperlink r:id="rId52" ref="B54"/>
    <hyperlink r:id="rId53" ref="B55"/>
    <hyperlink r:id="rId54" ref="B56"/>
    <hyperlink r:id="rId55" ref="B57"/>
    <hyperlink r:id="rId56" ref="B58"/>
    <hyperlink r:id="rId57" ref="B59"/>
    <hyperlink r:id="rId58" ref="B60"/>
    <hyperlink r:id="rId59" ref="B61"/>
    <hyperlink r:id="rId60" ref="B62"/>
    <hyperlink r:id="rId61" ref="B63"/>
    <hyperlink r:id="rId62" ref="B64"/>
    <hyperlink r:id="rId63" ref="B65"/>
    <hyperlink r:id="rId64" ref="B66"/>
    <hyperlink r:id="rId65" ref="B67"/>
    <hyperlink r:id="rId66" ref="B68"/>
    <hyperlink r:id="rId67" ref="B69"/>
    <hyperlink r:id="rId68" ref="B70"/>
    <hyperlink r:id="rId69" ref="B71"/>
    <hyperlink r:id="rId70" ref="B72"/>
    <hyperlink r:id="rId71" ref="B73"/>
    <hyperlink r:id="rId72" ref="B74"/>
    <hyperlink r:id="rId73" ref="B75"/>
    <hyperlink r:id="rId74" ref="B76"/>
    <hyperlink r:id="rId75" ref="B77"/>
    <hyperlink r:id="rId76" ref="B78"/>
    <hyperlink r:id="rId77" ref="B79"/>
    <hyperlink r:id="rId78" ref="B80"/>
    <hyperlink r:id="rId79" ref="B81"/>
    <hyperlink r:id="rId80" ref="B82"/>
  </hyperlinks>
  <drawing r:id="rId8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4.25"/>
    <col customWidth="1" min="2" max="2" width="17.75"/>
    <col customWidth="1" min="3" max="4" width="12.13"/>
    <col customWidth="1" min="5" max="5" width="23.0"/>
    <col customWidth="1" min="6" max="6" width="57.5"/>
    <col customWidth="1" min="7" max="7" width="5.75"/>
    <col customWidth="1" hidden="1" min="8" max="8" width="5.63"/>
    <col customWidth="1" min="9" max="9" width="4.63"/>
    <col customWidth="1" hidden="1" min="10" max="10" width="6.63"/>
    <col hidden="1" min="11" max="11" width="12.63"/>
    <col customWidth="1" hidden="1" min="12" max="12" width="5.63"/>
    <col customWidth="1" hidden="1" min="13" max="13" width="17.13"/>
    <col customWidth="1" hidden="1" min="14" max="15" width="7.25"/>
    <col hidden="1" min="16" max="21" width="12.63"/>
    <col customWidth="1" min="22" max="22" width="6.38"/>
  </cols>
  <sheetData>
    <row r="1" ht="27.75" customHeight="1">
      <c r="B1" s="97" t="str">
        <f>IF(Dashboard!dCalc="On","TAGS Archive for "&amp;ReadmeSettings!B9,"TAGS Archive for ")</f>
        <v>TAGS Archive for #socmedhe21</v>
      </c>
      <c r="F1" s="68" t="s">
        <v>2010</v>
      </c>
      <c r="J1" s="98"/>
      <c r="K1" s="99"/>
      <c r="L1" s="100"/>
      <c r="M1" s="101"/>
      <c r="Q1" s="102"/>
      <c r="V1" s="68" t="s">
        <v>2011</v>
      </c>
    </row>
    <row r="2" ht="25.5" customHeight="1">
      <c r="F2" s="103" t="s">
        <v>2030</v>
      </c>
      <c r="G2" s="103"/>
      <c r="H2" s="103"/>
      <c r="I2" s="103"/>
      <c r="J2" s="103"/>
      <c r="K2" s="76" t="s">
        <v>2013</v>
      </c>
      <c r="L2" s="77">
        <f t="array" ref="L2">IF(Dashboard!dCalc="On",SUM(IF(ISERROR(FIND("https://",LOWER(Archive!$C:$C))),0,1)),"")</f>
        <v>314</v>
      </c>
      <c r="M2" s="101"/>
      <c r="N2" s="69" t="s">
        <v>2031</v>
      </c>
      <c r="O2" s="69" t="s">
        <v>2032</v>
      </c>
      <c r="Q2" s="104"/>
      <c r="R2" s="69"/>
      <c r="S2" s="69"/>
      <c r="T2" s="69" t="str">
        <f>IFERROR(__xludf.DUMMYFUNCTION("IF(Dashboard!dCalc=""On"",QUERY(Archive!B:J,"" Select B, COUNT(J)  WHERE B &lt;&gt; '' GROUP BY B ORDER BY COUNT(J) desc LIMIT 10 LABEL B 'Top Tweeters', COUNT(J) 'No.'"",TRUE),"""")"),"Top Tweeters")</f>
        <v>Top Tweeters</v>
      </c>
      <c r="U2" t="str">
        <f>IFERROR(__xludf.DUMMYFUNCTION("""COMPUTED_VALUE"""),"No.")</f>
        <v>No.</v>
      </c>
    </row>
    <row r="3">
      <c r="B3" s="105" t="s">
        <v>2033</v>
      </c>
      <c r="C3" s="105" t="s">
        <v>2034</v>
      </c>
      <c r="D3" s="105" t="s">
        <v>2035</v>
      </c>
      <c r="K3" s="76" t="s">
        <v>2015</v>
      </c>
      <c r="L3" s="77">
        <f t="array" ref="L3">IF(Dashboard!dCalc="On",SUM(IF(ISERROR(FIND("RT",Archive!$C:$C)),0,1)),"")</f>
        <v>233</v>
      </c>
      <c r="M3" s="60">
        <f>ROUND($D$4,1)-3</f>
        <v>44733.5</v>
      </c>
      <c r="N3">
        <f t="array" ref="N3:N149">FREQUENCY(Archive!E:E,M3:M148)</f>
        <v>418</v>
      </c>
      <c r="O3">
        <f>IFERROR(__xludf.DUMMYFUNCTION("FREQUENCY(FILTER(Archive!E:E,Archive!K:K&lt;&gt;""""),M3:M148)"),48.0)</f>
        <v>48</v>
      </c>
      <c r="Q3" s="102"/>
      <c r="T3" t="str">
        <f>IFERROR(__xludf.DUMMYFUNCTION("""COMPUTED_VALUE"""),"SFaulknerPandO")</f>
        <v>SFaulknerPandO</v>
      </c>
      <c r="U3">
        <f>IFERROR(__xludf.DUMMYFUNCTION("""COMPUTED_VALUE"""),44.0)</f>
        <v>44</v>
      </c>
    </row>
    <row r="4" ht="18.0" customHeight="1">
      <c r="B4" s="106" t="str">
        <f>IF(Dashboard!dCalc="On",ReadmeSettings!B20&amp;" Tweets","")</f>
        <v>377 Tweets</v>
      </c>
      <c r="C4" s="107">
        <f>IF(Dashboard!dCalc="On",ReadmeSettings!B21,"")</f>
        <v>44536.48648</v>
      </c>
      <c r="D4" s="107">
        <f>IF(Dashboard!dCalc="On",ReadmeSettings!B22,"")</f>
        <v>44736.46315</v>
      </c>
      <c r="K4" s="76"/>
      <c r="L4" s="77"/>
      <c r="M4" s="60">
        <f t="shared" ref="M4:M148" si="1">M3+1/48</f>
        <v>44733.52083</v>
      </c>
      <c r="N4">
        <v>0.0</v>
      </c>
      <c r="O4">
        <f>IFERROR(__xludf.DUMMYFUNCTION("""COMPUTED_VALUE"""),0.0)</f>
        <v>0</v>
      </c>
      <c r="Q4" s="102"/>
      <c r="T4" t="str">
        <f>IFERROR(__xludf.DUMMYFUNCTION("""COMPUTED_VALUE"""),"SocMedHE")</f>
        <v>SocMedHE</v>
      </c>
      <c r="U4">
        <f>IFERROR(__xludf.DUMMYFUNCTION("""COMPUTED_VALUE"""),38.0)</f>
        <v>38</v>
      </c>
    </row>
    <row r="5">
      <c r="B5" s="108" t="str">
        <f>IF(Dashboard!dCalc="On",IF(ISERROR(L2),"",L2&amp;" Links "&amp;L3&amp;" RTs Threads "&amp;IF(L5&gt;0,TEXT(L8/L5,"#%")&amp;" (n."&amp;L8&amp;")","")),"")</f>
        <v>314 Links 233 RTs Threads 13% (n.48)</v>
      </c>
      <c r="C5" s="109">
        <f>IF(Dashboard!dCalc="On",ReadmeSettings!B21,"")</f>
        <v>44536.48648</v>
      </c>
      <c r="D5" s="109">
        <f>IF(Dashboard!dCalc="On",ReadmeSettings!B22,"")</f>
        <v>44736.46315</v>
      </c>
      <c r="K5" s="76" t="s">
        <v>24</v>
      </c>
      <c r="L5" s="77">
        <f>IFERROR(__xludf.DUMMYFUNCTION("IF(Dashboard!dCalc=""On"",COUNTA(UNIQUE(Archive!$A:$A))-1,"""")"),377.0)</f>
        <v>377</v>
      </c>
      <c r="M5" s="60">
        <f t="shared" si="1"/>
        <v>44733.54167</v>
      </c>
      <c r="N5">
        <v>0.0</v>
      </c>
      <c r="O5">
        <f>IFERROR(__xludf.DUMMYFUNCTION("""COMPUTED_VALUE"""),0.0)</f>
        <v>0</v>
      </c>
      <c r="Q5" s="102"/>
      <c r="T5" t="str">
        <f>IFERROR(__xludf.DUMMYFUNCTION("""COMPUTED_VALUE"""),"this0499154500")</f>
        <v>this0499154500</v>
      </c>
      <c r="U5">
        <f>IFERROR(__xludf.DUMMYFUNCTION("""COMPUTED_VALUE"""),32.0)</f>
        <v>32</v>
      </c>
    </row>
    <row r="6" ht="15.0" customHeight="1">
      <c r="B6" s="110"/>
      <c r="C6" s="111"/>
      <c r="D6" s="111"/>
      <c r="K6" s="76"/>
      <c r="L6" s="81"/>
      <c r="M6" s="60">
        <f t="shared" si="1"/>
        <v>44733.5625</v>
      </c>
      <c r="N6">
        <v>0.0</v>
      </c>
      <c r="O6">
        <f>IFERROR(__xludf.DUMMYFUNCTION("""COMPUTED_VALUE"""),0.0)</f>
        <v>0</v>
      </c>
      <c r="Q6" s="102"/>
      <c r="T6" t="str">
        <f>IFERROR(__xludf.DUMMYFUNCTION("""COMPUTED_VALUE"""),"alexgspiers")</f>
        <v>alexgspiers</v>
      </c>
      <c r="U6">
        <f>IFERROR(__xludf.DUMMYFUNCTION("""COMPUTED_VALUE"""),30.0)</f>
        <v>30</v>
      </c>
    </row>
    <row r="7" ht="15.0" customHeight="1">
      <c r="K7" s="76"/>
      <c r="L7" s="81"/>
      <c r="M7" s="60">
        <f t="shared" si="1"/>
        <v>44733.58333</v>
      </c>
      <c r="N7">
        <v>0.0</v>
      </c>
      <c r="O7">
        <f>IFERROR(__xludf.DUMMYFUNCTION("""COMPUTED_VALUE"""),0.0)</f>
        <v>0</v>
      </c>
      <c r="Q7" s="102"/>
      <c r="T7" t="str">
        <f>IFERROR(__xludf.DUMMYFUNCTION("""COMPUTED_VALUE"""),"scottturneruon")</f>
        <v>scottturneruon</v>
      </c>
      <c r="U7">
        <f>IFERROR(__xludf.DUMMYFUNCTION("""COMPUTED_VALUE"""),28.0)</f>
        <v>28</v>
      </c>
    </row>
    <row r="8" ht="15.0" customHeight="1">
      <c r="K8" s="76" t="s">
        <v>2021</v>
      </c>
      <c r="L8" s="77">
        <f>IF(Dashboard!dCalc="On",COUNTA(Archive!$K:$K)-1,"")</f>
        <v>48</v>
      </c>
      <c r="M8" s="60">
        <f t="shared" si="1"/>
        <v>44733.60417</v>
      </c>
      <c r="N8">
        <v>0.0</v>
      </c>
      <c r="O8">
        <f>IFERROR(__xludf.DUMMYFUNCTION("""COMPUTED_VALUE"""),0.0)</f>
        <v>0</v>
      </c>
      <c r="Q8" s="102"/>
      <c r="T8" t="str">
        <f>IFERROR(__xludf.DUMMYFUNCTION("""COMPUTED_VALUE"""),"NomadWarMachine")</f>
        <v>NomadWarMachine</v>
      </c>
      <c r="U8">
        <f>IFERROR(__xludf.DUMMYFUNCTION("""COMPUTED_VALUE"""),22.0)</f>
        <v>22</v>
      </c>
    </row>
    <row r="9" ht="15.0" customHeight="1">
      <c r="K9" s="76" t="s">
        <v>2022</v>
      </c>
      <c r="L9" s="77">
        <f t="array" ref="L9">IF(Dashboard!dCalc="On",COUNTIF(LEFT(Archive!$C:$C,1),"@"),"")</f>
        <v>50</v>
      </c>
      <c r="M9" s="60">
        <f t="shared" si="1"/>
        <v>44733.625</v>
      </c>
      <c r="N9">
        <v>0.0</v>
      </c>
      <c r="O9">
        <f>IFERROR(__xludf.DUMMYFUNCTION("""COMPUTED_VALUE"""),0.0)</f>
        <v>0</v>
      </c>
      <c r="Q9" s="102"/>
      <c r="T9" t="str">
        <f>IFERROR(__xludf.DUMMYFUNCTION("""COMPUTED_VALUE"""),"suebecks")</f>
        <v>suebecks</v>
      </c>
      <c r="U9">
        <f>IFERROR(__xludf.DUMMYFUNCTION("""COMPUTED_VALUE"""),16.0)</f>
        <v>16</v>
      </c>
    </row>
    <row r="10" ht="15.0" customHeight="1">
      <c r="K10" s="76"/>
      <c r="L10" s="77"/>
      <c r="M10" s="60">
        <f t="shared" si="1"/>
        <v>44733.64583</v>
      </c>
      <c r="N10">
        <v>0.0</v>
      </c>
      <c r="O10">
        <f>IFERROR(__xludf.DUMMYFUNCTION("""COMPUTED_VALUE"""),0.0)</f>
        <v>0</v>
      </c>
      <c r="Q10" s="102"/>
      <c r="T10" t="str">
        <f>IFERROR(__xludf.DUMMYFUNCTION("""COMPUTED_VALUE"""),"tavoer8")</f>
        <v>tavoer8</v>
      </c>
      <c r="U10">
        <f>IFERROR(__xludf.DUMMYFUNCTION("""COMPUTED_VALUE"""),15.0)</f>
        <v>15</v>
      </c>
    </row>
    <row r="11" ht="15.0" customHeight="1">
      <c r="K11" s="112"/>
      <c r="L11" s="113"/>
      <c r="M11" s="60">
        <f t="shared" si="1"/>
        <v>44733.66667</v>
      </c>
      <c r="N11">
        <v>0.0</v>
      </c>
      <c r="O11">
        <f>IFERROR(__xludf.DUMMYFUNCTION("""COMPUTED_VALUE"""),0.0)</f>
        <v>0</v>
      </c>
      <c r="Q11" s="102"/>
      <c r="T11" t="str">
        <f>IFERROR(__xludf.DUMMYFUNCTION("""COMPUTED_VALUE"""),"clairemtimmins")</f>
        <v>clairemtimmins</v>
      </c>
      <c r="U11">
        <f>IFERROR(__xludf.DUMMYFUNCTION("""COMPUTED_VALUE"""),14.0)</f>
        <v>14</v>
      </c>
    </row>
    <row r="12" ht="15.0" customHeight="1">
      <c r="K12" s="112"/>
      <c r="L12" s="113"/>
      <c r="M12" s="60">
        <f t="shared" si="1"/>
        <v>44733.6875</v>
      </c>
      <c r="N12">
        <v>0.0</v>
      </c>
      <c r="O12">
        <f>IFERROR(__xludf.DUMMYFUNCTION("""COMPUTED_VALUE"""),0.0)</f>
        <v>0</v>
      </c>
      <c r="Q12" s="102"/>
      <c r="T12" t="str">
        <f>IFERROR(__xludf.DUMMYFUNCTION("""COMPUTED_VALUE"""),"FieryRed1")</f>
        <v>FieryRed1</v>
      </c>
      <c r="U12">
        <f>IFERROR(__xludf.DUMMYFUNCTION("""COMPUTED_VALUE"""),13.0)</f>
        <v>13</v>
      </c>
    </row>
    <row r="13" ht="15.0" customHeight="1">
      <c r="K13" s="112"/>
      <c r="L13" s="113"/>
      <c r="M13" s="60">
        <f t="shared" si="1"/>
        <v>44733.70833</v>
      </c>
      <c r="N13">
        <v>0.0</v>
      </c>
      <c r="O13">
        <f>IFERROR(__xludf.DUMMYFUNCTION("""COMPUTED_VALUE"""),0.0)</f>
        <v>0</v>
      </c>
      <c r="Q13" s="104"/>
      <c r="R13" s="69"/>
      <c r="S13" s="69"/>
      <c r="T13" s="69"/>
    </row>
    <row r="14" ht="15.0" customHeight="1">
      <c r="K14" s="112"/>
      <c r="L14" s="113"/>
      <c r="M14" s="60">
        <f t="shared" si="1"/>
        <v>44733.72917</v>
      </c>
      <c r="N14">
        <v>0.0</v>
      </c>
      <c r="O14">
        <f>IFERROR(__xludf.DUMMYFUNCTION("""COMPUTED_VALUE"""),0.0)</f>
        <v>0</v>
      </c>
      <c r="Q14" s="104" t="s">
        <v>2036</v>
      </c>
      <c r="R14" t="str">
        <f>IFERROR(__xludf.DUMMYFUNCTION("IF(Dashboard!dCalc=""On"",QUERY({Archive!A:A,Archive!E:E},""SELECT COUNT(Col1), YEAR(Col2), MONTH(Col2), DAY(Col2) WHERE dateDiff(now(), Col2) &lt; 60 GROUP BY YEAR(Col2), MONTH(Col2), DAY(Col2) LABEL COUNT(Col1) 'count'""),"""")"),"count")</f>
        <v>count</v>
      </c>
      <c r="S14" t="str">
        <f>IFERROR(__xludf.DUMMYFUNCTION("""COMPUTED_VALUE"""),"year(time)")</f>
        <v>year(time)</v>
      </c>
      <c r="T14" t="str">
        <f>IFERROR(__xludf.DUMMYFUNCTION("""COMPUTED_VALUE"""),"month(time)")</f>
        <v>month(time)</v>
      </c>
      <c r="U14" t="str">
        <f>IFERROR(__xludf.DUMMYFUNCTION("""COMPUTED_VALUE"""),"day(time)")</f>
        <v>day(time)</v>
      </c>
    </row>
    <row r="15" ht="15.0" customHeight="1">
      <c r="K15" s="112"/>
      <c r="L15" s="113"/>
      <c r="M15" s="60">
        <f t="shared" si="1"/>
        <v>44733.75</v>
      </c>
      <c r="N15">
        <v>0.0</v>
      </c>
      <c r="O15">
        <f>IFERROR(__xludf.DUMMYFUNCTION("""COMPUTED_VALUE"""),0.0)</f>
        <v>0</v>
      </c>
      <c r="Q15" s="102" t="str">
        <f t="array" ref="Q15:Q202">IF(S15:S202&lt;&gt;"",DATE(S15:S202,T15:T202+1,U15:U202),"")</f>
        <v/>
      </c>
      <c r="R15">
        <f>IFERROR(__xludf.DUMMYFUNCTION("""COMPUTED_VALUE"""),0.0)</f>
        <v>0</v>
      </c>
    </row>
    <row r="16" ht="15.0" customHeight="1">
      <c r="K16" s="112"/>
      <c r="L16" s="113"/>
      <c r="M16" s="60">
        <f t="shared" si="1"/>
        <v>44733.77083</v>
      </c>
      <c r="N16">
        <v>0.0</v>
      </c>
      <c r="O16">
        <f>IFERROR(__xludf.DUMMYFUNCTION("""COMPUTED_VALUE"""),0.0)</f>
        <v>0</v>
      </c>
      <c r="Q16" s="102">
        <v>44681.0</v>
      </c>
      <c r="R16">
        <f>IFERROR(__xludf.DUMMYFUNCTION("""COMPUTED_VALUE"""),1.0)</f>
        <v>1</v>
      </c>
      <c r="S16">
        <f>IFERROR(__xludf.DUMMYFUNCTION("""COMPUTED_VALUE"""),2022.0)</f>
        <v>2022</v>
      </c>
      <c r="T16">
        <f>IFERROR(__xludf.DUMMYFUNCTION("""COMPUTED_VALUE"""),3.0)</f>
        <v>3</v>
      </c>
      <c r="U16">
        <f>IFERROR(__xludf.DUMMYFUNCTION("""COMPUTED_VALUE"""),30.0)</f>
        <v>30</v>
      </c>
    </row>
    <row r="17" ht="15.0" customHeight="1">
      <c r="K17" s="112"/>
      <c r="L17" s="113"/>
      <c r="M17" s="60">
        <f t="shared" si="1"/>
        <v>44733.79167</v>
      </c>
      <c r="N17">
        <v>0.0</v>
      </c>
      <c r="O17">
        <f>IFERROR(__xludf.DUMMYFUNCTION("""COMPUTED_VALUE"""),0.0)</f>
        <v>0</v>
      </c>
      <c r="Q17" s="102">
        <v>44682.0</v>
      </c>
      <c r="R17">
        <f>IFERROR(__xludf.DUMMYFUNCTION("""COMPUTED_VALUE"""),1.0)</f>
        <v>1</v>
      </c>
      <c r="S17">
        <f>IFERROR(__xludf.DUMMYFUNCTION("""COMPUTED_VALUE"""),2022.0)</f>
        <v>2022</v>
      </c>
      <c r="T17">
        <f>IFERROR(__xludf.DUMMYFUNCTION("""COMPUTED_VALUE"""),4.0)</f>
        <v>4</v>
      </c>
      <c r="U17">
        <f>IFERROR(__xludf.DUMMYFUNCTION("""COMPUTED_VALUE"""),1.0)</f>
        <v>1</v>
      </c>
    </row>
    <row r="18" ht="15.0" customHeight="1">
      <c r="K18" s="112"/>
      <c r="L18" s="113"/>
      <c r="M18" s="60">
        <f t="shared" si="1"/>
        <v>44733.8125</v>
      </c>
      <c r="N18">
        <v>0.0</v>
      </c>
      <c r="O18">
        <f>IFERROR(__xludf.DUMMYFUNCTION("""COMPUTED_VALUE"""),0.0)</f>
        <v>0</v>
      </c>
      <c r="Q18" s="102">
        <v>44688.0</v>
      </c>
      <c r="R18">
        <f>IFERROR(__xludf.DUMMYFUNCTION("""COMPUTED_VALUE"""),1.0)</f>
        <v>1</v>
      </c>
      <c r="S18">
        <f>IFERROR(__xludf.DUMMYFUNCTION("""COMPUTED_VALUE"""),2022.0)</f>
        <v>2022</v>
      </c>
      <c r="T18">
        <f>IFERROR(__xludf.DUMMYFUNCTION("""COMPUTED_VALUE"""),4.0)</f>
        <v>4</v>
      </c>
      <c r="U18">
        <f>IFERROR(__xludf.DUMMYFUNCTION("""COMPUTED_VALUE"""),7.0)</f>
        <v>7</v>
      </c>
    </row>
    <row r="19" ht="15.0" customHeight="1">
      <c r="K19" s="112"/>
      <c r="L19" s="113"/>
      <c r="M19" s="60">
        <f t="shared" si="1"/>
        <v>44733.83333</v>
      </c>
      <c r="N19">
        <v>0.0</v>
      </c>
      <c r="O19">
        <f>IFERROR(__xludf.DUMMYFUNCTION("""COMPUTED_VALUE"""),0.0)</f>
        <v>0</v>
      </c>
      <c r="Q19" s="102">
        <v>44693.0</v>
      </c>
      <c r="R19">
        <f>IFERROR(__xludf.DUMMYFUNCTION("""COMPUTED_VALUE"""),1.0)</f>
        <v>1</v>
      </c>
      <c r="S19">
        <f>IFERROR(__xludf.DUMMYFUNCTION("""COMPUTED_VALUE"""),2022.0)</f>
        <v>2022</v>
      </c>
      <c r="T19">
        <f>IFERROR(__xludf.DUMMYFUNCTION("""COMPUTED_VALUE"""),4.0)</f>
        <v>4</v>
      </c>
      <c r="U19">
        <f>IFERROR(__xludf.DUMMYFUNCTION("""COMPUTED_VALUE"""),12.0)</f>
        <v>12</v>
      </c>
    </row>
    <row r="20" ht="15.0" customHeight="1">
      <c r="K20" s="112"/>
      <c r="L20" s="113"/>
      <c r="M20" s="60">
        <f t="shared" si="1"/>
        <v>44733.85417</v>
      </c>
      <c r="N20">
        <v>0.0</v>
      </c>
      <c r="O20">
        <f>IFERROR(__xludf.DUMMYFUNCTION("""COMPUTED_VALUE"""),0.0)</f>
        <v>0</v>
      </c>
      <c r="Q20" s="102">
        <v>44705.0</v>
      </c>
      <c r="R20">
        <f>IFERROR(__xludf.DUMMYFUNCTION("""COMPUTED_VALUE"""),1.0)</f>
        <v>1</v>
      </c>
      <c r="S20">
        <f>IFERROR(__xludf.DUMMYFUNCTION("""COMPUTED_VALUE"""),2022.0)</f>
        <v>2022</v>
      </c>
      <c r="T20">
        <f>IFERROR(__xludf.DUMMYFUNCTION("""COMPUTED_VALUE"""),4.0)</f>
        <v>4</v>
      </c>
      <c r="U20">
        <f>IFERROR(__xludf.DUMMYFUNCTION("""COMPUTED_VALUE"""),24.0)</f>
        <v>24</v>
      </c>
    </row>
    <row r="21" ht="15.0" customHeight="1">
      <c r="K21" s="112"/>
      <c r="L21" s="113"/>
      <c r="M21" s="60">
        <f t="shared" si="1"/>
        <v>44733.875</v>
      </c>
      <c r="N21">
        <v>0.0</v>
      </c>
      <c r="O21">
        <f>IFERROR(__xludf.DUMMYFUNCTION("""COMPUTED_VALUE"""),0.0)</f>
        <v>0</v>
      </c>
      <c r="Q21" s="102">
        <v>44715.0</v>
      </c>
      <c r="R21">
        <f>IFERROR(__xludf.DUMMYFUNCTION("""COMPUTED_VALUE"""),3.0)</f>
        <v>3</v>
      </c>
      <c r="S21">
        <f>IFERROR(__xludf.DUMMYFUNCTION("""COMPUTED_VALUE"""),2022.0)</f>
        <v>2022</v>
      </c>
      <c r="T21">
        <f>IFERROR(__xludf.DUMMYFUNCTION("""COMPUTED_VALUE"""),5.0)</f>
        <v>5</v>
      </c>
      <c r="U21">
        <f>IFERROR(__xludf.DUMMYFUNCTION("""COMPUTED_VALUE"""),3.0)</f>
        <v>3</v>
      </c>
    </row>
    <row r="22" ht="15.0" customHeight="1">
      <c r="F22" s="114" t="s">
        <v>2037</v>
      </c>
      <c r="G22" s="115" t="s">
        <v>2038</v>
      </c>
      <c r="K22" s="112"/>
      <c r="L22" s="113"/>
      <c r="M22" s="60">
        <f t="shared" si="1"/>
        <v>44733.89583</v>
      </c>
      <c r="N22">
        <v>0.0</v>
      </c>
      <c r="O22">
        <f>IFERROR(__xludf.DUMMYFUNCTION("""COMPUTED_VALUE"""),0.0)</f>
        <v>0</v>
      </c>
      <c r="Q22" s="102">
        <v>44736.0</v>
      </c>
      <c r="R22">
        <f>IFERROR(__xludf.DUMMYFUNCTION("""COMPUTED_VALUE"""),1.0)</f>
        <v>1</v>
      </c>
      <c r="S22">
        <f>IFERROR(__xludf.DUMMYFUNCTION("""COMPUTED_VALUE"""),2022.0)</f>
        <v>2022</v>
      </c>
      <c r="T22">
        <f>IFERROR(__xludf.DUMMYFUNCTION("""COMPUTED_VALUE"""),5.0)</f>
        <v>5</v>
      </c>
      <c r="U22">
        <f>IFERROR(__xludf.DUMMYFUNCTION("""COMPUTED_VALUE"""),24.0)</f>
        <v>24</v>
      </c>
    </row>
    <row r="23" ht="25.5" customHeight="1">
      <c r="F23" s="116" t="str">
        <f>IFERROR(__xludf.DUMMYFUNCTION("IF(Dashboard!dCalc=""On"",filterUnique(QUERY(Archive!A:E, ""SELECT A,B,C WHERE E &gt; date '""&amp;TEXT(ReadmeSettings!B22-2,""yyyy-mm-dd"")&amp;""'"")),"""")"),"#REF!")</f>
        <v>#REF!</v>
      </c>
      <c r="G23" s="117"/>
      <c r="I23" s="117" t="str">
        <f t="shared" ref="I23:I34" si="2">IF(LEN(H23)&gt;0,HYPERLINK(H23,"Tweet"),"")</f>
        <v/>
      </c>
      <c r="K23" s="112"/>
      <c r="L23" s="113"/>
      <c r="M23" s="60">
        <f t="shared" si="1"/>
        <v>44733.91667</v>
      </c>
      <c r="N23">
        <v>0.0</v>
      </c>
      <c r="O23">
        <f>IFERROR(__xludf.DUMMYFUNCTION("""COMPUTED_VALUE"""),0.0)</f>
        <v>0</v>
      </c>
      <c r="Q23" s="102" t="s">
        <v>2029</v>
      </c>
    </row>
    <row r="24" ht="25.5" customHeight="1">
      <c r="F24" s="118"/>
      <c r="G24" s="119"/>
      <c r="I24" s="119" t="str">
        <f t="shared" si="2"/>
        <v/>
      </c>
      <c r="K24" s="112"/>
      <c r="L24" s="113"/>
      <c r="M24" s="60">
        <f t="shared" si="1"/>
        <v>44733.9375</v>
      </c>
      <c r="N24">
        <v>0.0</v>
      </c>
      <c r="O24">
        <f>IFERROR(__xludf.DUMMYFUNCTION("""COMPUTED_VALUE"""),0.0)</f>
        <v>0</v>
      </c>
      <c r="Q24" s="102" t="s">
        <v>2029</v>
      </c>
    </row>
    <row r="25" ht="25.5" customHeight="1">
      <c r="F25" s="120"/>
      <c r="G25" s="117"/>
      <c r="I25" s="117" t="str">
        <f t="shared" si="2"/>
        <v/>
      </c>
      <c r="K25" s="112"/>
      <c r="L25" s="113"/>
      <c r="M25" s="60">
        <f t="shared" si="1"/>
        <v>44733.95833</v>
      </c>
      <c r="N25">
        <v>0.0</v>
      </c>
      <c r="O25">
        <f>IFERROR(__xludf.DUMMYFUNCTION("""COMPUTED_VALUE"""),0.0)</f>
        <v>0</v>
      </c>
      <c r="Q25" s="102" t="s">
        <v>2029</v>
      </c>
    </row>
    <row r="26" ht="25.5" customHeight="1">
      <c r="F26" s="118"/>
      <c r="G26" s="119"/>
      <c r="I26" s="119" t="str">
        <f t="shared" si="2"/>
        <v/>
      </c>
      <c r="K26" s="112"/>
      <c r="L26" s="113"/>
      <c r="M26" s="60">
        <f t="shared" si="1"/>
        <v>44733.97917</v>
      </c>
      <c r="N26">
        <v>0.0</v>
      </c>
      <c r="O26">
        <f>IFERROR(__xludf.DUMMYFUNCTION("""COMPUTED_VALUE"""),0.0)</f>
        <v>0</v>
      </c>
      <c r="Q26" s="102" t="s">
        <v>2029</v>
      </c>
    </row>
    <row r="27" ht="25.5" customHeight="1">
      <c r="F27" s="120"/>
      <c r="G27" s="117"/>
      <c r="I27" s="117" t="str">
        <f t="shared" si="2"/>
        <v/>
      </c>
      <c r="K27" s="112"/>
      <c r="L27" s="113"/>
      <c r="M27" s="60">
        <f t="shared" si="1"/>
        <v>44734</v>
      </c>
      <c r="N27">
        <v>0.0</v>
      </c>
      <c r="O27">
        <f>IFERROR(__xludf.DUMMYFUNCTION("""COMPUTED_VALUE"""),0.0)</f>
        <v>0</v>
      </c>
      <c r="Q27" s="102" t="s">
        <v>2029</v>
      </c>
    </row>
    <row r="28" ht="25.5" customHeight="1">
      <c r="F28" s="118"/>
      <c r="G28" s="119"/>
      <c r="I28" s="119" t="str">
        <f t="shared" si="2"/>
        <v/>
      </c>
      <c r="K28" s="112"/>
      <c r="L28" s="113"/>
      <c r="M28" s="60">
        <f t="shared" si="1"/>
        <v>44734.02083</v>
      </c>
      <c r="N28">
        <v>0.0</v>
      </c>
      <c r="O28">
        <f>IFERROR(__xludf.DUMMYFUNCTION("""COMPUTED_VALUE"""),0.0)</f>
        <v>0</v>
      </c>
      <c r="Q28" s="102" t="s">
        <v>2029</v>
      </c>
    </row>
    <row r="29" ht="25.5" customHeight="1">
      <c r="F29" s="120"/>
      <c r="G29" s="117"/>
      <c r="I29" s="117" t="str">
        <f t="shared" si="2"/>
        <v/>
      </c>
      <c r="K29" s="112"/>
      <c r="L29" s="113"/>
      <c r="M29" s="60">
        <f t="shared" si="1"/>
        <v>44734.04167</v>
      </c>
      <c r="N29">
        <v>0.0</v>
      </c>
      <c r="O29">
        <f>IFERROR(__xludf.DUMMYFUNCTION("""COMPUTED_VALUE"""),0.0)</f>
        <v>0</v>
      </c>
      <c r="Q29" s="102" t="s">
        <v>2029</v>
      </c>
    </row>
    <row r="30" ht="25.5" customHeight="1">
      <c r="F30" s="118"/>
      <c r="G30" s="119"/>
      <c r="I30" s="119" t="str">
        <f t="shared" si="2"/>
        <v/>
      </c>
      <c r="K30" s="112"/>
      <c r="L30" s="113"/>
      <c r="M30" s="60">
        <f t="shared" si="1"/>
        <v>44734.0625</v>
      </c>
      <c r="N30">
        <v>0.0</v>
      </c>
      <c r="O30">
        <f>IFERROR(__xludf.DUMMYFUNCTION("""COMPUTED_VALUE"""),0.0)</f>
        <v>0</v>
      </c>
      <c r="Q30" s="102" t="s">
        <v>2029</v>
      </c>
    </row>
    <row r="31" ht="25.5" customHeight="1">
      <c r="F31" s="120"/>
      <c r="G31" s="117"/>
      <c r="I31" s="117" t="str">
        <f t="shared" si="2"/>
        <v/>
      </c>
      <c r="K31" s="112"/>
      <c r="L31" s="113"/>
      <c r="M31" s="60">
        <f t="shared" si="1"/>
        <v>44734.08333</v>
      </c>
      <c r="N31">
        <v>0.0</v>
      </c>
      <c r="O31">
        <f>IFERROR(__xludf.DUMMYFUNCTION("""COMPUTED_VALUE"""),0.0)</f>
        <v>0</v>
      </c>
      <c r="Q31" s="102" t="s">
        <v>2029</v>
      </c>
    </row>
    <row r="32" ht="25.5" customHeight="1">
      <c r="F32" s="118"/>
      <c r="G32" s="119"/>
      <c r="I32" s="119" t="str">
        <f t="shared" si="2"/>
        <v/>
      </c>
      <c r="K32" s="112"/>
      <c r="L32" s="113"/>
      <c r="M32" s="60">
        <f t="shared" si="1"/>
        <v>44734.10417</v>
      </c>
      <c r="N32">
        <v>0.0</v>
      </c>
      <c r="O32">
        <f>IFERROR(__xludf.DUMMYFUNCTION("""COMPUTED_VALUE"""),0.0)</f>
        <v>0</v>
      </c>
      <c r="Q32" s="102" t="s">
        <v>2029</v>
      </c>
    </row>
    <row r="33" ht="25.5" customHeight="1">
      <c r="F33" s="120"/>
      <c r="G33" s="117"/>
      <c r="I33" s="117" t="str">
        <f t="shared" si="2"/>
        <v/>
      </c>
      <c r="K33" s="112"/>
      <c r="L33" s="113"/>
      <c r="M33" s="60">
        <f t="shared" si="1"/>
        <v>44734.125</v>
      </c>
      <c r="N33">
        <v>0.0</v>
      </c>
      <c r="O33">
        <f>IFERROR(__xludf.DUMMYFUNCTION("""COMPUTED_VALUE"""),0.0)</f>
        <v>0</v>
      </c>
      <c r="Q33" s="102" t="s">
        <v>2029</v>
      </c>
    </row>
    <row r="34" ht="25.5" customHeight="1">
      <c r="F34" s="118"/>
      <c r="G34" s="119"/>
      <c r="I34" s="119" t="str">
        <f t="shared" si="2"/>
        <v/>
      </c>
      <c r="K34" s="121"/>
      <c r="L34" s="113"/>
      <c r="M34" s="60">
        <f t="shared" si="1"/>
        <v>44734.14583</v>
      </c>
      <c r="N34">
        <v>0.0</v>
      </c>
      <c r="O34">
        <f>IFERROR(__xludf.DUMMYFUNCTION("""COMPUTED_VALUE"""),0.0)</f>
        <v>0</v>
      </c>
      <c r="Q34" s="102" t="s">
        <v>2029</v>
      </c>
    </row>
    <row r="35" ht="21.75" customHeight="1">
      <c r="K35" s="121"/>
      <c r="L35" s="122"/>
      <c r="M35" s="60">
        <f t="shared" si="1"/>
        <v>44734.16667</v>
      </c>
      <c r="N35">
        <v>0.0</v>
      </c>
      <c r="O35">
        <f>IFERROR(__xludf.DUMMYFUNCTION("""COMPUTED_VALUE"""),0.0)</f>
        <v>0</v>
      </c>
      <c r="Q35" s="102" t="s">
        <v>2029</v>
      </c>
    </row>
    <row r="36" ht="6.0" customHeight="1">
      <c r="K36" s="121"/>
      <c r="L36" s="122"/>
      <c r="M36" s="60">
        <f t="shared" si="1"/>
        <v>44734.1875</v>
      </c>
      <c r="N36">
        <v>0.0</v>
      </c>
      <c r="O36">
        <f>IFERROR(__xludf.DUMMYFUNCTION("""COMPUTED_VALUE"""),0.0)</f>
        <v>0</v>
      </c>
      <c r="Q36" s="102" t="s">
        <v>2029</v>
      </c>
    </row>
    <row r="37" ht="6.0" customHeight="1">
      <c r="K37" s="121"/>
      <c r="L37" s="122"/>
      <c r="M37" s="60">
        <f t="shared" si="1"/>
        <v>44734.20833</v>
      </c>
      <c r="N37">
        <v>0.0</v>
      </c>
      <c r="O37">
        <f>IFERROR(__xludf.DUMMYFUNCTION("""COMPUTED_VALUE"""),0.0)</f>
        <v>0</v>
      </c>
      <c r="Q37" s="102" t="s">
        <v>2029</v>
      </c>
    </row>
    <row r="38" ht="6.0" customHeight="1">
      <c r="E38" s="101"/>
      <c r="F38" s="123"/>
      <c r="G38" s="117"/>
      <c r="K38" s="121"/>
      <c r="L38" s="122"/>
      <c r="M38" s="60">
        <f t="shared" si="1"/>
        <v>44734.22917</v>
      </c>
      <c r="N38">
        <v>0.0</v>
      </c>
      <c r="O38">
        <f>IFERROR(__xludf.DUMMYFUNCTION("""COMPUTED_VALUE"""),0.0)</f>
        <v>0</v>
      </c>
      <c r="Q38" s="102" t="s">
        <v>2029</v>
      </c>
    </row>
    <row r="39" ht="14.25" customHeight="1">
      <c r="B39" s="124" t="s">
        <v>2039</v>
      </c>
      <c r="C39" s="38" t="str">
        <f>HYPERLINK("http://hawksey.info/tagsexplorer/?key="&amp;getSheetKey(ReadmeSettings!B9)&amp;"&amp;gid="&amp;getSheetGID("Archive"), "TAGSExplorer")</f>
        <v>TAGSExplorer</v>
      </c>
      <c r="F39" s="125"/>
      <c r="G39" s="126"/>
      <c r="K39" s="121"/>
      <c r="L39" s="122"/>
      <c r="M39" s="60">
        <f t="shared" si="1"/>
        <v>44734.25</v>
      </c>
      <c r="N39">
        <v>0.0</v>
      </c>
      <c r="O39">
        <f>IFERROR(__xludf.DUMMYFUNCTION("""COMPUTED_VALUE"""),0.0)</f>
        <v>0</v>
      </c>
      <c r="Q39" s="102" t="s">
        <v>2029</v>
      </c>
    </row>
    <row r="40" ht="14.25" customHeight="1">
      <c r="C40" s="40"/>
      <c r="F40" s="125"/>
      <c r="G40" s="126"/>
      <c r="K40" s="121"/>
      <c r="L40" s="122"/>
      <c r="M40" s="60">
        <f t="shared" si="1"/>
        <v>44734.27083</v>
      </c>
      <c r="N40">
        <v>0.0</v>
      </c>
      <c r="O40">
        <f>IFERROR(__xludf.DUMMYFUNCTION("""COMPUTED_VALUE"""),0.0)</f>
        <v>0</v>
      </c>
      <c r="Q40" s="102" t="s">
        <v>2029</v>
      </c>
    </row>
    <row r="41" ht="14.25" customHeight="1">
      <c r="C41" s="38" t="str">
        <f>HYPERLINK("http://hawksey.info/tagsexplorer/arc.html?key="&amp;getSheetKey(ReadmeSettings!B9)&amp;"&amp;gid="&amp;getSheetGID("Archive"), "TAGS Archive")</f>
        <v>TAGS Archive</v>
      </c>
      <c r="F41" s="125"/>
      <c r="G41" s="126"/>
      <c r="K41" s="121"/>
      <c r="L41" s="122"/>
      <c r="M41" s="60">
        <f t="shared" si="1"/>
        <v>44734.29167</v>
      </c>
      <c r="N41">
        <v>0.0</v>
      </c>
      <c r="O41">
        <f>IFERROR(__xludf.DUMMYFUNCTION("""COMPUTED_VALUE"""),0.0)</f>
        <v>0</v>
      </c>
      <c r="Q41" s="102" t="s">
        <v>2029</v>
      </c>
    </row>
    <row r="42" ht="21.75" hidden="1" customHeight="1">
      <c r="F42" s="125"/>
      <c r="G42" s="126"/>
      <c r="K42" s="121"/>
      <c r="L42" s="122"/>
      <c r="M42" s="60">
        <f t="shared" si="1"/>
        <v>44734.3125</v>
      </c>
      <c r="N42">
        <v>0.0</v>
      </c>
      <c r="O42">
        <f>IFERROR(__xludf.DUMMYFUNCTION("""COMPUTED_VALUE"""),0.0)</f>
        <v>0</v>
      </c>
      <c r="Q42" s="102" t="s">
        <v>2029</v>
      </c>
    </row>
    <row r="43" ht="21.75" hidden="1" customHeight="1">
      <c r="F43" s="125"/>
      <c r="G43" s="126"/>
      <c r="K43" s="121"/>
      <c r="L43" s="122"/>
      <c r="M43" s="60">
        <f t="shared" si="1"/>
        <v>44734.33333</v>
      </c>
      <c r="N43">
        <v>0.0</v>
      </c>
      <c r="O43">
        <f>IFERROR(__xludf.DUMMYFUNCTION("""COMPUTED_VALUE"""),0.0)</f>
        <v>0</v>
      </c>
      <c r="Q43" s="102" t="s">
        <v>2029</v>
      </c>
    </row>
    <row r="44" ht="21.75" hidden="1" customHeight="1">
      <c r="F44" s="125"/>
      <c r="G44" s="126"/>
      <c r="K44" s="121"/>
      <c r="L44" s="122"/>
      <c r="M44" s="60">
        <f t="shared" si="1"/>
        <v>44734.35417</v>
      </c>
      <c r="N44">
        <v>0.0</v>
      </c>
      <c r="O44">
        <f>IFERROR(__xludf.DUMMYFUNCTION("""COMPUTED_VALUE"""),0.0)</f>
        <v>0</v>
      </c>
      <c r="Q44" s="102" t="s">
        <v>2029</v>
      </c>
    </row>
    <row r="45" ht="21.75" hidden="1" customHeight="1">
      <c r="F45" s="125"/>
      <c r="G45" s="126"/>
      <c r="K45" s="121"/>
      <c r="L45" s="122"/>
      <c r="M45" s="60">
        <f t="shared" si="1"/>
        <v>44734.375</v>
      </c>
      <c r="N45">
        <v>0.0</v>
      </c>
      <c r="O45">
        <f>IFERROR(__xludf.DUMMYFUNCTION("""COMPUTED_VALUE"""),0.0)</f>
        <v>0</v>
      </c>
      <c r="Q45" s="102" t="s">
        <v>2029</v>
      </c>
    </row>
    <row r="46" hidden="1">
      <c r="K46" s="121"/>
      <c r="L46" s="122"/>
      <c r="M46" s="60">
        <f t="shared" si="1"/>
        <v>44734.39583</v>
      </c>
      <c r="N46">
        <v>0.0</v>
      </c>
      <c r="O46">
        <f>IFERROR(__xludf.DUMMYFUNCTION("""COMPUTED_VALUE"""),0.0)</f>
        <v>0</v>
      </c>
      <c r="Q46" s="102" t="s">
        <v>2029</v>
      </c>
    </row>
    <row r="47" hidden="1">
      <c r="K47" s="121"/>
      <c r="L47" s="122"/>
      <c r="M47" s="60">
        <f t="shared" si="1"/>
        <v>44734.41667</v>
      </c>
      <c r="N47">
        <v>0.0</v>
      </c>
      <c r="O47">
        <f>IFERROR(__xludf.DUMMYFUNCTION("""COMPUTED_VALUE"""),0.0)</f>
        <v>0</v>
      </c>
      <c r="Q47" s="102" t="s">
        <v>2029</v>
      </c>
    </row>
    <row r="48" hidden="1">
      <c r="K48" s="121"/>
      <c r="L48" s="122"/>
      <c r="M48" s="60">
        <f t="shared" si="1"/>
        <v>44734.4375</v>
      </c>
      <c r="N48">
        <v>0.0</v>
      </c>
      <c r="O48">
        <f>IFERROR(__xludf.DUMMYFUNCTION("""COMPUTED_VALUE"""),0.0)</f>
        <v>0</v>
      </c>
      <c r="Q48" s="102" t="s">
        <v>2029</v>
      </c>
    </row>
    <row r="49" hidden="1">
      <c r="K49" s="121"/>
      <c r="L49" s="122"/>
      <c r="M49" s="60">
        <f t="shared" si="1"/>
        <v>44734.45833</v>
      </c>
      <c r="N49">
        <v>0.0</v>
      </c>
      <c r="O49">
        <f>IFERROR(__xludf.DUMMYFUNCTION("""COMPUTED_VALUE"""),0.0)</f>
        <v>0</v>
      </c>
      <c r="Q49" s="102" t="s">
        <v>2029</v>
      </c>
    </row>
    <row r="50" hidden="1">
      <c r="K50" s="121"/>
      <c r="L50" s="122"/>
      <c r="M50" s="60">
        <f t="shared" si="1"/>
        <v>44734.47917</v>
      </c>
      <c r="N50">
        <v>0.0</v>
      </c>
      <c r="O50">
        <f>IFERROR(__xludf.DUMMYFUNCTION("""COMPUTED_VALUE"""),0.0)</f>
        <v>0</v>
      </c>
      <c r="Q50" s="102" t="s">
        <v>2029</v>
      </c>
    </row>
    <row r="51" hidden="1">
      <c r="K51" s="121"/>
      <c r="L51" s="122"/>
      <c r="M51" s="60">
        <f t="shared" si="1"/>
        <v>44734.5</v>
      </c>
      <c r="N51">
        <v>0.0</v>
      </c>
      <c r="O51">
        <f>IFERROR(__xludf.DUMMYFUNCTION("""COMPUTED_VALUE"""),0.0)</f>
        <v>0</v>
      </c>
      <c r="Q51" s="102" t="s">
        <v>2029</v>
      </c>
    </row>
    <row r="52" hidden="1">
      <c r="K52" s="121"/>
      <c r="L52" s="122"/>
      <c r="M52" s="60">
        <f t="shared" si="1"/>
        <v>44734.52083</v>
      </c>
      <c r="N52">
        <v>0.0</v>
      </c>
      <c r="O52">
        <f>IFERROR(__xludf.DUMMYFUNCTION("""COMPUTED_VALUE"""),0.0)</f>
        <v>0</v>
      </c>
      <c r="Q52" s="102" t="s">
        <v>2029</v>
      </c>
    </row>
    <row r="53" hidden="1">
      <c r="K53" s="121"/>
      <c r="L53" s="122"/>
      <c r="M53" s="60">
        <f t="shared" si="1"/>
        <v>44734.54167</v>
      </c>
      <c r="N53">
        <v>0.0</v>
      </c>
      <c r="O53">
        <f>IFERROR(__xludf.DUMMYFUNCTION("""COMPUTED_VALUE"""),0.0)</f>
        <v>0</v>
      </c>
      <c r="Q53" s="102" t="s">
        <v>2029</v>
      </c>
    </row>
    <row r="54" hidden="1">
      <c r="K54" s="121"/>
      <c r="L54" s="122"/>
      <c r="M54" s="60">
        <f t="shared" si="1"/>
        <v>44734.5625</v>
      </c>
      <c r="N54">
        <v>0.0</v>
      </c>
      <c r="O54">
        <f>IFERROR(__xludf.DUMMYFUNCTION("""COMPUTED_VALUE"""),0.0)</f>
        <v>0</v>
      </c>
      <c r="Q54" s="102" t="s">
        <v>2029</v>
      </c>
    </row>
    <row r="55" hidden="1">
      <c r="K55" s="121"/>
      <c r="L55" s="122"/>
      <c r="M55" s="60">
        <f t="shared" si="1"/>
        <v>44734.58333</v>
      </c>
      <c r="N55">
        <v>0.0</v>
      </c>
      <c r="O55">
        <f>IFERROR(__xludf.DUMMYFUNCTION("""COMPUTED_VALUE"""),0.0)</f>
        <v>0</v>
      </c>
      <c r="Q55" s="102" t="s">
        <v>2029</v>
      </c>
    </row>
    <row r="56" hidden="1">
      <c r="K56" s="121"/>
      <c r="L56" s="122"/>
      <c r="M56" s="60">
        <f t="shared" si="1"/>
        <v>44734.60417</v>
      </c>
      <c r="N56">
        <v>0.0</v>
      </c>
      <c r="O56">
        <f>IFERROR(__xludf.DUMMYFUNCTION("""COMPUTED_VALUE"""),0.0)</f>
        <v>0</v>
      </c>
      <c r="Q56" s="102" t="s">
        <v>2029</v>
      </c>
    </row>
    <row r="57" hidden="1">
      <c r="K57" s="121"/>
      <c r="L57" s="122"/>
      <c r="M57" s="60">
        <f t="shared" si="1"/>
        <v>44734.625</v>
      </c>
      <c r="N57">
        <v>0.0</v>
      </c>
      <c r="O57">
        <f>IFERROR(__xludf.DUMMYFUNCTION("""COMPUTED_VALUE"""),0.0)</f>
        <v>0</v>
      </c>
      <c r="Q57" s="102" t="s">
        <v>2029</v>
      </c>
    </row>
    <row r="58" hidden="1">
      <c r="K58" s="121"/>
      <c r="L58" s="122"/>
      <c r="M58" s="60">
        <f t="shared" si="1"/>
        <v>44734.64583</v>
      </c>
      <c r="N58">
        <v>0.0</v>
      </c>
      <c r="O58">
        <f>IFERROR(__xludf.DUMMYFUNCTION("""COMPUTED_VALUE"""),0.0)</f>
        <v>0</v>
      </c>
      <c r="Q58" s="102" t="s">
        <v>2029</v>
      </c>
    </row>
    <row r="59" hidden="1">
      <c r="K59" s="121"/>
      <c r="L59" s="122"/>
      <c r="M59" s="60">
        <f t="shared" si="1"/>
        <v>44734.66667</v>
      </c>
      <c r="N59">
        <v>0.0</v>
      </c>
      <c r="O59">
        <f>IFERROR(__xludf.DUMMYFUNCTION("""COMPUTED_VALUE"""),0.0)</f>
        <v>0</v>
      </c>
      <c r="Q59" s="102" t="s">
        <v>2029</v>
      </c>
    </row>
    <row r="60" hidden="1">
      <c r="K60" s="121"/>
      <c r="L60" s="122"/>
      <c r="M60" s="60">
        <f t="shared" si="1"/>
        <v>44734.6875</v>
      </c>
      <c r="N60">
        <v>0.0</v>
      </c>
      <c r="O60">
        <f>IFERROR(__xludf.DUMMYFUNCTION("""COMPUTED_VALUE"""),0.0)</f>
        <v>0</v>
      </c>
      <c r="Q60" s="102" t="s">
        <v>2029</v>
      </c>
    </row>
    <row r="61" hidden="1">
      <c r="K61" s="121"/>
      <c r="L61" s="122"/>
      <c r="M61" s="60">
        <f t="shared" si="1"/>
        <v>44734.70833</v>
      </c>
      <c r="N61">
        <v>0.0</v>
      </c>
      <c r="O61">
        <f>IFERROR(__xludf.DUMMYFUNCTION("""COMPUTED_VALUE"""),0.0)</f>
        <v>0</v>
      </c>
      <c r="Q61" s="102" t="s">
        <v>2029</v>
      </c>
    </row>
    <row r="62" hidden="1">
      <c r="K62" s="121"/>
      <c r="L62" s="122"/>
      <c r="M62" s="60">
        <f t="shared" si="1"/>
        <v>44734.72917</v>
      </c>
      <c r="N62">
        <v>0.0</v>
      </c>
      <c r="O62">
        <f>IFERROR(__xludf.DUMMYFUNCTION("""COMPUTED_VALUE"""),0.0)</f>
        <v>0</v>
      </c>
      <c r="Q62" s="102" t="s">
        <v>2029</v>
      </c>
    </row>
    <row r="63" hidden="1">
      <c r="K63" s="121"/>
      <c r="L63" s="122"/>
      <c r="M63" s="60">
        <f t="shared" si="1"/>
        <v>44734.75</v>
      </c>
      <c r="N63">
        <v>0.0</v>
      </c>
      <c r="O63">
        <f>IFERROR(__xludf.DUMMYFUNCTION("""COMPUTED_VALUE"""),0.0)</f>
        <v>0</v>
      </c>
      <c r="Q63" s="102" t="s">
        <v>2029</v>
      </c>
    </row>
    <row r="64" hidden="1">
      <c r="K64" s="121"/>
      <c r="L64" s="122"/>
      <c r="M64" s="60">
        <f t="shared" si="1"/>
        <v>44734.77083</v>
      </c>
      <c r="N64">
        <v>0.0</v>
      </c>
      <c r="O64">
        <f>IFERROR(__xludf.DUMMYFUNCTION("""COMPUTED_VALUE"""),0.0)</f>
        <v>0</v>
      </c>
      <c r="Q64" s="102" t="s">
        <v>2029</v>
      </c>
    </row>
    <row r="65" hidden="1">
      <c r="K65" s="121"/>
      <c r="L65" s="122"/>
      <c r="M65" s="60">
        <f t="shared" si="1"/>
        <v>44734.79167</v>
      </c>
      <c r="N65">
        <v>0.0</v>
      </c>
      <c r="O65">
        <f>IFERROR(__xludf.DUMMYFUNCTION("""COMPUTED_VALUE"""),0.0)</f>
        <v>0</v>
      </c>
      <c r="Q65" s="102" t="s">
        <v>2029</v>
      </c>
    </row>
    <row r="66" hidden="1">
      <c r="K66" s="121"/>
      <c r="L66" s="122"/>
      <c r="M66" s="60">
        <f t="shared" si="1"/>
        <v>44734.8125</v>
      </c>
      <c r="N66">
        <v>0.0</v>
      </c>
      <c r="O66">
        <f>IFERROR(__xludf.DUMMYFUNCTION("""COMPUTED_VALUE"""),0.0)</f>
        <v>0</v>
      </c>
      <c r="Q66" s="102" t="s">
        <v>2029</v>
      </c>
    </row>
    <row r="67" hidden="1">
      <c r="K67" s="121"/>
      <c r="L67" s="122"/>
      <c r="M67" s="60">
        <f t="shared" si="1"/>
        <v>44734.83333</v>
      </c>
      <c r="N67">
        <v>0.0</v>
      </c>
      <c r="O67">
        <f>IFERROR(__xludf.DUMMYFUNCTION("""COMPUTED_VALUE"""),0.0)</f>
        <v>0</v>
      </c>
      <c r="Q67" s="102" t="s">
        <v>2029</v>
      </c>
    </row>
    <row r="68" hidden="1">
      <c r="K68" s="121"/>
      <c r="L68" s="122"/>
      <c r="M68" s="60">
        <f t="shared" si="1"/>
        <v>44734.85417</v>
      </c>
      <c r="N68">
        <v>0.0</v>
      </c>
      <c r="O68">
        <f>IFERROR(__xludf.DUMMYFUNCTION("""COMPUTED_VALUE"""),0.0)</f>
        <v>0</v>
      </c>
      <c r="Q68" s="102" t="s">
        <v>2029</v>
      </c>
    </row>
    <row r="69" hidden="1">
      <c r="K69" s="121"/>
      <c r="L69" s="122"/>
      <c r="M69" s="60">
        <f t="shared" si="1"/>
        <v>44734.875</v>
      </c>
      <c r="N69">
        <v>0.0</v>
      </c>
      <c r="O69">
        <f>IFERROR(__xludf.DUMMYFUNCTION("""COMPUTED_VALUE"""),0.0)</f>
        <v>0</v>
      </c>
      <c r="Q69" s="102" t="s">
        <v>2029</v>
      </c>
    </row>
    <row r="70" hidden="1">
      <c r="K70" s="121"/>
      <c r="L70" s="122"/>
      <c r="M70" s="60">
        <f t="shared" si="1"/>
        <v>44734.89583</v>
      </c>
      <c r="N70">
        <v>0.0</v>
      </c>
      <c r="O70">
        <f>IFERROR(__xludf.DUMMYFUNCTION("""COMPUTED_VALUE"""),0.0)</f>
        <v>0</v>
      </c>
      <c r="Q70" s="102" t="s">
        <v>2029</v>
      </c>
    </row>
    <row r="71" hidden="1">
      <c r="K71" s="121"/>
      <c r="L71" s="122"/>
      <c r="M71" s="60">
        <f t="shared" si="1"/>
        <v>44734.91667</v>
      </c>
      <c r="N71">
        <v>0.0</v>
      </c>
      <c r="O71">
        <f>IFERROR(__xludf.DUMMYFUNCTION("""COMPUTED_VALUE"""),0.0)</f>
        <v>0</v>
      </c>
      <c r="Q71" s="102" t="s">
        <v>2029</v>
      </c>
    </row>
    <row r="72" hidden="1">
      <c r="K72" s="121"/>
      <c r="L72" s="122"/>
      <c r="M72" s="60">
        <f t="shared" si="1"/>
        <v>44734.9375</v>
      </c>
      <c r="N72">
        <v>0.0</v>
      </c>
      <c r="O72">
        <f>IFERROR(__xludf.DUMMYFUNCTION("""COMPUTED_VALUE"""),0.0)</f>
        <v>0</v>
      </c>
      <c r="Q72" s="102" t="s">
        <v>2029</v>
      </c>
    </row>
    <row r="73" hidden="1">
      <c r="K73" s="121"/>
      <c r="L73" s="122"/>
      <c r="M73" s="60">
        <f t="shared" si="1"/>
        <v>44734.95833</v>
      </c>
      <c r="N73">
        <v>0.0</v>
      </c>
      <c r="O73">
        <f>IFERROR(__xludf.DUMMYFUNCTION("""COMPUTED_VALUE"""),0.0)</f>
        <v>0</v>
      </c>
      <c r="Q73" s="102" t="s">
        <v>2029</v>
      </c>
    </row>
    <row r="74" hidden="1">
      <c r="K74" s="121"/>
      <c r="L74" s="122"/>
      <c r="M74" s="60">
        <f t="shared" si="1"/>
        <v>44734.97917</v>
      </c>
      <c r="N74">
        <v>0.0</v>
      </c>
      <c r="O74">
        <f>IFERROR(__xludf.DUMMYFUNCTION("""COMPUTED_VALUE"""),0.0)</f>
        <v>0</v>
      </c>
      <c r="Q74" s="102" t="s">
        <v>2029</v>
      </c>
    </row>
    <row r="75" hidden="1">
      <c r="K75" s="121"/>
      <c r="L75" s="122"/>
      <c r="M75" s="60">
        <f t="shared" si="1"/>
        <v>44735</v>
      </c>
      <c r="N75">
        <v>0.0</v>
      </c>
      <c r="O75">
        <f>IFERROR(__xludf.DUMMYFUNCTION("""COMPUTED_VALUE"""),0.0)</f>
        <v>0</v>
      </c>
      <c r="Q75" s="102" t="s">
        <v>2029</v>
      </c>
    </row>
    <row r="76" hidden="1">
      <c r="K76" s="121"/>
      <c r="L76" s="122"/>
      <c r="M76" s="60">
        <f t="shared" si="1"/>
        <v>44735.02083</v>
      </c>
      <c r="N76">
        <v>0.0</v>
      </c>
      <c r="O76">
        <f>IFERROR(__xludf.DUMMYFUNCTION("""COMPUTED_VALUE"""),0.0)</f>
        <v>0</v>
      </c>
      <c r="Q76" s="102" t="s">
        <v>2029</v>
      </c>
    </row>
    <row r="77" hidden="1">
      <c r="K77" s="121"/>
      <c r="L77" s="122"/>
      <c r="M77" s="60">
        <f t="shared" si="1"/>
        <v>44735.04167</v>
      </c>
      <c r="N77">
        <v>0.0</v>
      </c>
      <c r="O77">
        <f>IFERROR(__xludf.DUMMYFUNCTION("""COMPUTED_VALUE"""),0.0)</f>
        <v>0</v>
      </c>
      <c r="Q77" s="102" t="s">
        <v>2029</v>
      </c>
    </row>
    <row r="78" hidden="1">
      <c r="K78" s="121"/>
      <c r="L78" s="122"/>
      <c r="M78" s="60">
        <f t="shared" si="1"/>
        <v>44735.0625</v>
      </c>
      <c r="N78">
        <v>0.0</v>
      </c>
      <c r="O78">
        <f>IFERROR(__xludf.DUMMYFUNCTION("""COMPUTED_VALUE"""),0.0)</f>
        <v>0</v>
      </c>
      <c r="Q78" s="102" t="s">
        <v>2029</v>
      </c>
    </row>
    <row r="79" hidden="1">
      <c r="K79" s="121"/>
      <c r="L79" s="122"/>
      <c r="M79" s="60">
        <f t="shared" si="1"/>
        <v>44735.08333</v>
      </c>
      <c r="N79">
        <v>0.0</v>
      </c>
      <c r="O79">
        <f>IFERROR(__xludf.DUMMYFUNCTION("""COMPUTED_VALUE"""),0.0)</f>
        <v>0</v>
      </c>
      <c r="Q79" s="102" t="s">
        <v>2029</v>
      </c>
    </row>
    <row r="80" hidden="1">
      <c r="K80" s="121"/>
      <c r="L80" s="122"/>
      <c r="M80" s="60">
        <f t="shared" si="1"/>
        <v>44735.10417</v>
      </c>
      <c r="N80">
        <v>0.0</v>
      </c>
      <c r="O80">
        <f>IFERROR(__xludf.DUMMYFUNCTION("""COMPUTED_VALUE"""),0.0)</f>
        <v>0</v>
      </c>
      <c r="Q80" s="102" t="s">
        <v>2029</v>
      </c>
    </row>
    <row r="81" hidden="1">
      <c r="K81" s="121"/>
      <c r="L81" s="122"/>
      <c r="M81" s="60">
        <f t="shared" si="1"/>
        <v>44735.125</v>
      </c>
      <c r="N81">
        <v>0.0</v>
      </c>
      <c r="O81">
        <f>IFERROR(__xludf.DUMMYFUNCTION("""COMPUTED_VALUE"""),0.0)</f>
        <v>0</v>
      </c>
      <c r="Q81" s="102" t="s">
        <v>2029</v>
      </c>
    </row>
    <row r="82" hidden="1">
      <c r="K82" s="121"/>
      <c r="L82" s="122"/>
      <c r="M82" s="60">
        <f t="shared" si="1"/>
        <v>44735.14583</v>
      </c>
      <c r="N82">
        <v>0.0</v>
      </c>
      <c r="O82">
        <f>IFERROR(__xludf.DUMMYFUNCTION("""COMPUTED_VALUE"""),0.0)</f>
        <v>0</v>
      </c>
      <c r="Q82" s="102" t="s">
        <v>2029</v>
      </c>
    </row>
    <row r="83" hidden="1">
      <c r="K83" s="121"/>
      <c r="L83" s="122"/>
      <c r="M83" s="60">
        <f t="shared" si="1"/>
        <v>44735.16667</v>
      </c>
      <c r="N83">
        <v>0.0</v>
      </c>
      <c r="O83">
        <f>IFERROR(__xludf.DUMMYFUNCTION("""COMPUTED_VALUE"""),0.0)</f>
        <v>0</v>
      </c>
      <c r="Q83" s="102" t="s">
        <v>2029</v>
      </c>
    </row>
    <row r="84" hidden="1">
      <c r="K84" s="121"/>
      <c r="L84" s="122"/>
      <c r="M84" s="60">
        <f t="shared" si="1"/>
        <v>44735.1875</v>
      </c>
      <c r="N84">
        <v>0.0</v>
      </c>
      <c r="O84">
        <f>IFERROR(__xludf.DUMMYFUNCTION("""COMPUTED_VALUE"""),0.0)</f>
        <v>0</v>
      </c>
      <c r="Q84" s="102" t="s">
        <v>2029</v>
      </c>
    </row>
    <row r="85" hidden="1">
      <c r="K85" s="121"/>
      <c r="L85" s="122"/>
      <c r="M85" s="60">
        <f t="shared" si="1"/>
        <v>44735.20833</v>
      </c>
      <c r="N85">
        <v>0.0</v>
      </c>
      <c r="O85">
        <f>IFERROR(__xludf.DUMMYFUNCTION("""COMPUTED_VALUE"""),0.0)</f>
        <v>0</v>
      </c>
      <c r="Q85" s="102" t="s">
        <v>2029</v>
      </c>
    </row>
    <row r="86" hidden="1">
      <c r="K86" s="121"/>
      <c r="L86" s="122"/>
      <c r="M86" s="60">
        <f t="shared" si="1"/>
        <v>44735.22917</v>
      </c>
      <c r="N86">
        <v>0.0</v>
      </c>
      <c r="O86">
        <f>IFERROR(__xludf.DUMMYFUNCTION("""COMPUTED_VALUE"""),0.0)</f>
        <v>0</v>
      </c>
      <c r="Q86" s="102" t="s">
        <v>2029</v>
      </c>
    </row>
    <row r="87" hidden="1">
      <c r="K87" s="121"/>
      <c r="L87" s="122"/>
      <c r="M87" s="60">
        <f t="shared" si="1"/>
        <v>44735.25</v>
      </c>
      <c r="N87">
        <v>0.0</v>
      </c>
      <c r="O87">
        <f>IFERROR(__xludf.DUMMYFUNCTION("""COMPUTED_VALUE"""),0.0)</f>
        <v>0</v>
      </c>
      <c r="Q87" s="102" t="s">
        <v>2029</v>
      </c>
    </row>
    <row r="88" hidden="1">
      <c r="K88" s="121"/>
      <c r="L88" s="122"/>
      <c r="M88" s="60">
        <f t="shared" si="1"/>
        <v>44735.27083</v>
      </c>
      <c r="N88">
        <v>0.0</v>
      </c>
      <c r="O88">
        <f>IFERROR(__xludf.DUMMYFUNCTION("""COMPUTED_VALUE"""),0.0)</f>
        <v>0</v>
      </c>
      <c r="Q88" s="102" t="s">
        <v>2029</v>
      </c>
    </row>
    <row r="89" hidden="1">
      <c r="K89" s="121"/>
      <c r="L89" s="122"/>
      <c r="M89" s="60">
        <f t="shared" si="1"/>
        <v>44735.29167</v>
      </c>
      <c r="N89">
        <v>0.0</v>
      </c>
      <c r="O89">
        <f>IFERROR(__xludf.DUMMYFUNCTION("""COMPUTED_VALUE"""),0.0)</f>
        <v>0</v>
      </c>
      <c r="Q89" s="102" t="s">
        <v>2029</v>
      </c>
    </row>
    <row r="90" hidden="1">
      <c r="K90" s="121"/>
      <c r="L90" s="122"/>
      <c r="M90" s="60">
        <f t="shared" si="1"/>
        <v>44735.3125</v>
      </c>
      <c r="N90">
        <v>0.0</v>
      </c>
      <c r="O90">
        <f>IFERROR(__xludf.DUMMYFUNCTION("""COMPUTED_VALUE"""),0.0)</f>
        <v>0</v>
      </c>
      <c r="Q90" s="102" t="s">
        <v>2029</v>
      </c>
    </row>
    <row r="91" hidden="1">
      <c r="K91" s="121"/>
      <c r="L91" s="122"/>
      <c r="M91" s="60">
        <f t="shared" si="1"/>
        <v>44735.33333</v>
      </c>
      <c r="N91">
        <v>0.0</v>
      </c>
      <c r="O91">
        <f>IFERROR(__xludf.DUMMYFUNCTION("""COMPUTED_VALUE"""),0.0)</f>
        <v>0</v>
      </c>
      <c r="Q91" s="102" t="s">
        <v>2029</v>
      </c>
    </row>
    <row r="92" hidden="1">
      <c r="K92" s="121"/>
      <c r="L92" s="122"/>
      <c r="M92" s="60">
        <f t="shared" si="1"/>
        <v>44735.35417</v>
      </c>
      <c r="N92">
        <v>0.0</v>
      </c>
      <c r="O92">
        <f>IFERROR(__xludf.DUMMYFUNCTION("""COMPUTED_VALUE"""),0.0)</f>
        <v>0</v>
      </c>
      <c r="Q92" s="102" t="s">
        <v>2029</v>
      </c>
    </row>
    <row r="93" hidden="1">
      <c r="K93" s="121"/>
      <c r="L93" s="122"/>
      <c r="M93" s="60">
        <f t="shared" si="1"/>
        <v>44735.375</v>
      </c>
      <c r="N93">
        <v>0.0</v>
      </c>
      <c r="O93">
        <f>IFERROR(__xludf.DUMMYFUNCTION("""COMPUTED_VALUE"""),0.0)</f>
        <v>0</v>
      </c>
      <c r="Q93" s="102" t="s">
        <v>2029</v>
      </c>
    </row>
    <row r="94" hidden="1">
      <c r="K94" s="121"/>
      <c r="L94" s="122"/>
      <c r="M94" s="60">
        <f t="shared" si="1"/>
        <v>44735.39583</v>
      </c>
      <c r="N94">
        <v>0.0</v>
      </c>
      <c r="O94">
        <f>IFERROR(__xludf.DUMMYFUNCTION("""COMPUTED_VALUE"""),0.0)</f>
        <v>0</v>
      </c>
      <c r="Q94" s="102" t="s">
        <v>2029</v>
      </c>
    </row>
    <row r="95" hidden="1">
      <c r="K95" s="121"/>
      <c r="L95" s="122"/>
      <c r="M95" s="60">
        <f t="shared" si="1"/>
        <v>44735.41667</v>
      </c>
      <c r="N95">
        <v>0.0</v>
      </c>
      <c r="O95">
        <f>IFERROR(__xludf.DUMMYFUNCTION("""COMPUTED_VALUE"""),0.0)</f>
        <v>0</v>
      </c>
      <c r="Q95" s="102" t="s">
        <v>2029</v>
      </c>
    </row>
    <row r="96" hidden="1">
      <c r="K96" s="121"/>
      <c r="L96" s="122"/>
      <c r="M96" s="60">
        <f t="shared" si="1"/>
        <v>44735.4375</v>
      </c>
      <c r="N96">
        <v>0.0</v>
      </c>
      <c r="O96">
        <f>IFERROR(__xludf.DUMMYFUNCTION("""COMPUTED_VALUE"""),0.0)</f>
        <v>0</v>
      </c>
      <c r="Q96" s="102" t="s">
        <v>2029</v>
      </c>
    </row>
    <row r="97" hidden="1">
      <c r="K97" s="121"/>
      <c r="L97" s="122"/>
      <c r="M97" s="60">
        <f t="shared" si="1"/>
        <v>44735.45833</v>
      </c>
      <c r="N97">
        <v>0.0</v>
      </c>
      <c r="O97">
        <f>IFERROR(__xludf.DUMMYFUNCTION("""COMPUTED_VALUE"""),0.0)</f>
        <v>0</v>
      </c>
      <c r="Q97" s="102" t="s">
        <v>2029</v>
      </c>
    </row>
    <row r="98" hidden="1">
      <c r="K98" s="121"/>
      <c r="L98" s="122"/>
      <c r="M98" s="60">
        <f t="shared" si="1"/>
        <v>44735.47917</v>
      </c>
      <c r="N98">
        <v>0.0</v>
      </c>
      <c r="O98">
        <f>IFERROR(__xludf.DUMMYFUNCTION("""COMPUTED_VALUE"""),0.0)</f>
        <v>0</v>
      </c>
      <c r="Q98" s="102" t="s">
        <v>2029</v>
      </c>
    </row>
    <row r="99" hidden="1">
      <c r="K99" s="121"/>
      <c r="L99" s="122"/>
      <c r="M99" s="60">
        <f t="shared" si="1"/>
        <v>44735.5</v>
      </c>
      <c r="N99">
        <v>0.0</v>
      </c>
      <c r="O99">
        <f>IFERROR(__xludf.DUMMYFUNCTION("""COMPUTED_VALUE"""),0.0)</f>
        <v>0</v>
      </c>
      <c r="Q99" s="102" t="s">
        <v>2029</v>
      </c>
    </row>
    <row r="100" hidden="1">
      <c r="K100" s="121"/>
      <c r="L100" s="122"/>
      <c r="M100" s="60">
        <f t="shared" si="1"/>
        <v>44735.52083</v>
      </c>
      <c r="N100">
        <v>0.0</v>
      </c>
      <c r="O100">
        <f>IFERROR(__xludf.DUMMYFUNCTION("""COMPUTED_VALUE"""),0.0)</f>
        <v>0</v>
      </c>
      <c r="Q100" s="102" t="s">
        <v>2029</v>
      </c>
    </row>
    <row r="101" hidden="1">
      <c r="K101" s="121"/>
      <c r="L101" s="122"/>
      <c r="M101" s="60">
        <f t="shared" si="1"/>
        <v>44735.54167</v>
      </c>
      <c r="N101">
        <v>0.0</v>
      </c>
      <c r="O101">
        <f>IFERROR(__xludf.DUMMYFUNCTION("""COMPUTED_VALUE"""),0.0)</f>
        <v>0</v>
      </c>
      <c r="Q101" s="102" t="s">
        <v>2029</v>
      </c>
    </row>
    <row r="102" hidden="1">
      <c r="K102" s="121"/>
      <c r="L102" s="122"/>
      <c r="M102" s="60">
        <f t="shared" si="1"/>
        <v>44735.5625</v>
      </c>
      <c r="N102">
        <v>0.0</v>
      </c>
      <c r="O102">
        <f>IFERROR(__xludf.DUMMYFUNCTION("""COMPUTED_VALUE"""),0.0)</f>
        <v>0</v>
      </c>
      <c r="Q102" s="102" t="s">
        <v>2029</v>
      </c>
    </row>
    <row r="103" hidden="1">
      <c r="K103" s="121"/>
      <c r="L103" s="122"/>
      <c r="M103" s="60">
        <f t="shared" si="1"/>
        <v>44735.58333</v>
      </c>
      <c r="N103">
        <v>0.0</v>
      </c>
      <c r="O103">
        <f>IFERROR(__xludf.DUMMYFUNCTION("""COMPUTED_VALUE"""),0.0)</f>
        <v>0</v>
      </c>
      <c r="Q103" s="102" t="s">
        <v>2029</v>
      </c>
    </row>
    <row r="104" hidden="1">
      <c r="K104" s="121"/>
      <c r="L104" s="122"/>
      <c r="M104" s="60">
        <f t="shared" si="1"/>
        <v>44735.60417</v>
      </c>
      <c r="N104">
        <v>0.0</v>
      </c>
      <c r="O104">
        <f>IFERROR(__xludf.DUMMYFUNCTION("""COMPUTED_VALUE"""),0.0)</f>
        <v>0</v>
      </c>
      <c r="Q104" s="102" t="s">
        <v>2029</v>
      </c>
    </row>
    <row r="105" hidden="1">
      <c r="K105" s="121"/>
      <c r="L105" s="122"/>
      <c r="M105" s="60">
        <f t="shared" si="1"/>
        <v>44735.625</v>
      </c>
      <c r="N105">
        <v>0.0</v>
      </c>
      <c r="O105">
        <f>IFERROR(__xludf.DUMMYFUNCTION("""COMPUTED_VALUE"""),0.0)</f>
        <v>0</v>
      </c>
      <c r="Q105" s="102" t="s">
        <v>2029</v>
      </c>
    </row>
    <row r="106" hidden="1">
      <c r="K106" s="121"/>
      <c r="L106" s="122"/>
      <c r="M106" s="60">
        <f t="shared" si="1"/>
        <v>44735.64583</v>
      </c>
      <c r="N106">
        <v>0.0</v>
      </c>
      <c r="O106">
        <f>IFERROR(__xludf.DUMMYFUNCTION("""COMPUTED_VALUE"""),0.0)</f>
        <v>0</v>
      </c>
      <c r="Q106" s="102" t="s">
        <v>2029</v>
      </c>
    </row>
    <row r="107" hidden="1">
      <c r="K107" s="121"/>
      <c r="L107" s="122"/>
      <c r="M107" s="60">
        <f t="shared" si="1"/>
        <v>44735.66667</v>
      </c>
      <c r="N107">
        <v>0.0</v>
      </c>
      <c r="O107">
        <f>IFERROR(__xludf.DUMMYFUNCTION("""COMPUTED_VALUE"""),0.0)</f>
        <v>0</v>
      </c>
      <c r="Q107" s="102" t="s">
        <v>2029</v>
      </c>
    </row>
    <row r="108" hidden="1">
      <c r="K108" s="121"/>
      <c r="L108" s="122"/>
      <c r="M108" s="60">
        <f t="shared" si="1"/>
        <v>44735.6875</v>
      </c>
      <c r="N108">
        <v>0.0</v>
      </c>
      <c r="O108">
        <f>IFERROR(__xludf.DUMMYFUNCTION("""COMPUTED_VALUE"""),0.0)</f>
        <v>0</v>
      </c>
      <c r="Q108" s="102" t="s">
        <v>2029</v>
      </c>
    </row>
    <row r="109" hidden="1">
      <c r="K109" s="121"/>
      <c r="L109" s="122"/>
      <c r="M109" s="60">
        <f t="shared" si="1"/>
        <v>44735.70833</v>
      </c>
      <c r="N109">
        <v>0.0</v>
      </c>
      <c r="O109">
        <f>IFERROR(__xludf.DUMMYFUNCTION("""COMPUTED_VALUE"""),0.0)</f>
        <v>0</v>
      </c>
      <c r="Q109" s="102" t="s">
        <v>2029</v>
      </c>
    </row>
    <row r="110" hidden="1">
      <c r="K110" s="121"/>
      <c r="L110" s="122"/>
      <c r="M110" s="60">
        <f t="shared" si="1"/>
        <v>44735.72917</v>
      </c>
      <c r="N110">
        <v>0.0</v>
      </c>
      <c r="O110">
        <f>IFERROR(__xludf.DUMMYFUNCTION("""COMPUTED_VALUE"""),0.0)</f>
        <v>0</v>
      </c>
      <c r="Q110" s="102" t="s">
        <v>2029</v>
      </c>
    </row>
    <row r="111" hidden="1">
      <c r="K111" s="121"/>
      <c r="L111" s="122"/>
      <c r="M111" s="60">
        <f t="shared" si="1"/>
        <v>44735.75</v>
      </c>
      <c r="N111">
        <v>0.0</v>
      </c>
      <c r="O111">
        <f>IFERROR(__xludf.DUMMYFUNCTION("""COMPUTED_VALUE"""),0.0)</f>
        <v>0</v>
      </c>
      <c r="Q111" s="102" t="s">
        <v>2029</v>
      </c>
    </row>
    <row r="112" hidden="1">
      <c r="K112" s="121"/>
      <c r="L112" s="122"/>
      <c r="M112" s="60">
        <f t="shared" si="1"/>
        <v>44735.77083</v>
      </c>
      <c r="N112">
        <v>0.0</v>
      </c>
      <c r="O112">
        <f>IFERROR(__xludf.DUMMYFUNCTION("""COMPUTED_VALUE"""),0.0)</f>
        <v>0</v>
      </c>
      <c r="Q112" s="102" t="s">
        <v>2029</v>
      </c>
    </row>
    <row r="113" hidden="1">
      <c r="K113" s="121"/>
      <c r="L113" s="122"/>
      <c r="M113" s="60">
        <f t="shared" si="1"/>
        <v>44735.79167</v>
      </c>
      <c r="N113">
        <v>0.0</v>
      </c>
      <c r="O113">
        <f>IFERROR(__xludf.DUMMYFUNCTION("""COMPUTED_VALUE"""),0.0)</f>
        <v>0</v>
      </c>
      <c r="Q113" s="102" t="s">
        <v>2029</v>
      </c>
    </row>
    <row r="114" hidden="1">
      <c r="K114" s="121"/>
      <c r="L114" s="122"/>
      <c r="M114" s="60">
        <f t="shared" si="1"/>
        <v>44735.8125</v>
      </c>
      <c r="N114">
        <v>0.0</v>
      </c>
      <c r="O114">
        <f>IFERROR(__xludf.DUMMYFUNCTION("""COMPUTED_VALUE"""),0.0)</f>
        <v>0</v>
      </c>
      <c r="Q114" s="102" t="s">
        <v>2029</v>
      </c>
    </row>
    <row r="115" hidden="1">
      <c r="K115" s="121"/>
      <c r="L115" s="122"/>
      <c r="M115" s="60">
        <f t="shared" si="1"/>
        <v>44735.83333</v>
      </c>
      <c r="N115">
        <v>0.0</v>
      </c>
      <c r="O115">
        <f>IFERROR(__xludf.DUMMYFUNCTION("""COMPUTED_VALUE"""),0.0)</f>
        <v>0</v>
      </c>
      <c r="Q115" s="102" t="s">
        <v>2029</v>
      </c>
    </row>
    <row r="116" hidden="1">
      <c r="K116" s="121"/>
      <c r="L116" s="122"/>
      <c r="M116" s="60">
        <f t="shared" si="1"/>
        <v>44735.85417</v>
      </c>
      <c r="N116">
        <v>0.0</v>
      </c>
      <c r="O116">
        <f>IFERROR(__xludf.DUMMYFUNCTION("""COMPUTED_VALUE"""),0.0)</f>
        <v>0</v>
      </c>
      <c r="Q116" s="102" t="s">
        <v>2029</v>
      </c>
    </row>
    <row r="117" hidden="1">
      <c r="K117" s="121"/>
      <c r="L117" s="122"/>
      <c r="M117" s="60">
        <f t="shared" si="1"/>
        <v>44735.875</v>
      </c>
      <c r="N117">
        <v>0.0</v>
      </c>
      <c r="O117">
        <f>IFERROR(__xludf.DUMMYFUNCTION("""COMPUTED_VALUE"""),0.0)</f>
        <v>0</v>
      </c>
      <c r="Q117" s="102" t="s">
        <v>2029</v>
      </c>
    </row>
    <row r="118" hidden="1">
      <c r="K118" s="121"/>
      <c r="L118" s="122"/>
      <c r="M118" s="60">
        <f t="shared" si="1"/>
        <v>44735.89583</v>
      </c>
      <c r="N118">
        <v>0.0</v>
      </c>
      <c r="O118">
        <f>IFERROR(__xludf.DUMMYFUNCTION("""COMPUTED_VALUE"""),0.0)</f>
        <v>0</v>
      </c>
      <c r="Q118" s="102" t="s">
        <v>2029</v>
      </c>
    </row>
    <row r="119" hidden="1">
      <c r="K119" s="121"/>
      <c r="L119" s="122"/>
      <c r="M119" s="60">
        <f t="shared" si="1"/>
        <v>44735.91667</v>
      </c>
      <c r="N119">
        <v>0.0</v>
      </c>
      <c r="O119">
        <f>IFERROR(__xludf.DUMMYFUNCTION("""COMPUTED_VALUE"""),0.0)</f>
        <v>0</v>
      </c>
      <c r="Q119" s="102" t="s">
        <v>2029</v>
      </c>
    </row>
    <row r="120" hidden="1">
      <c r="K120" s="121"/>
      <c r="L120" s="122"/>
      <c r="M120" s="60">
        <f t="shared" si="1"/>
        <v>44735.9375</v>
      </c>
      <c r="N120">
        <v>0.0</v>
      </c>
      <c r="O120">
        <f>IFERROR(__xludf.DUMMYFUNCTION("""COMPUTED_VALUE"""),0.0)</f>
        <v>0</v>
      </c>
      <c r="Q120" s="102" t="s">
        <v>2029</v>
      </c>
    </row>
    <row r="121" hidden="1">
      <c r="K121" s="121"/>
      <c r="L121" s="122"/>
      <c r="M121" s="60">
        <f t="shared" si="1"/>
        <v>44735.95833</v>
      </c>
      <c r="N121">
        <v>0.0</v>
      </c>
      <c r="O121">
        <f>IFERROR(__xludf.DUMMYFUNCTION("""COMPUTED_VALUE"""),0.0)</f>
        <v>0</v>
      </c>
      <c r="Q121" s="102" t="s">
        <v>2029</v>
      </c>
    </row>
    <row r="122" hidden="1">
      <c r="K122" s="121"/>
      <c r="L122" s="122"/>
      <c r="M122" s="60">
        <f t="shared" si="1"/>
        <v>44735.97917</v>
      </c>
      <c r="N122">
        <v>0.0</v>
      </c>
      <c r="O122">
        <f>IFERROR(__xludf.DUMMYFUNCTION("""COMPUTED_VALUE"""),0.0)</f>
        <v>0</v>
      </c>
      <c r="Q122" s="102" t="s">
        <v>2029</v>
      </c>
    </row>
    <row r="123" hidden="1">
      <c r="K123" s="121"/>
      <c r="L123" s="122"/>
      <c r="M123" s="60">
        <f t="shared" si="1"/>
        <v>44736</v>
      </c>
      <c r="N123">
        <v>0.0</v>
      </c>
      <c r="O123">
        <f>IFERROR(__xludf.DUMMYFUNCTION("""COMPUTED_VALUE"""),0.0)</f>
        <v>0</v>
      </c>
      <c r="Q123" s="102" t="s">
        <v>2029</v>
      </c>
    </row>
    <row r="124" hidden="1">
      <c r="K124" s="121"/>
      <c r="L124" s="122"/>
      <c r="M124" s="60">
        <f t="shared" si="1"/>
        <v>44736.02083</v>
      </c>
      <c r="N124">
        <v>0.0</v>
      </c>
      <c r="O124">
        <f>IFERROR(__xludf.DUMMYFUNCTION("""COMPUTED_VALUE"""),0.0)</f>
        <v>0</v>
      </c>
      <c r="Q124" s="102" t="s">
        <v>2029</v>
      </c>
    </row>
    <row r="125" hidden="1">
      <c r="K125" s="121"/>
      <c r="L125" s="122"/>
      <c r="M125" s="60">
        <f t="shared" si="1"/>
        <v>44736.04167</v>
      </c>
      <c r="N125">
        <v>0.0</v>
      </c>
      <c r="O125">
        <f>IFERROR(__xludf.DUMMYFUNCTION("""COMPUTED_VALUE"""),0.0)</f>
        <v>0</v>
      </c>
      <c r="Q125" s="102" t="s">
        <v>2029</v>
      </c>
    </row>
    <row r="126" hidden="1">
      <c r="K126" s="121"/>
      <c r="L126" s="122"/>
      <c r="M126" s="60">
        <f t="shared" si="1"/>
        <v>44736.0625</v>
      </c>
      <c r="N126">
        <v>0.0</v>
      </c>
      <c r="O126">
        <f>IFERROR(__xludf.DUMMYFUNCTION("""COMPUTED_VALUE"""),0.0)</f>
        <v>0</v>
      </c>
      <c r="Q126" s="102" t="s">
        <v>2029</v>
      </c>
    </row>
    <row r="127" hidden="1">
      <c r="K127" s="121"/>
      <c r="L127" s="122"/>
      <c r="M127" s="60">
        <f t="shared" si="1"/>
        <v>44736.08333</v>
      </c>
      <c r="N127">
        <v>0.0</v>
      </c>
      <c r="O127">
        <f>IFERROR(__xludf.DUMMYFUNCTION("""COMPUTED_VALUE"""),0.0)</f>
        <v>0</v>
      </c>
      <c r="Q127" s="102" t="s">
        <v>2029</v>
      </c>
    </row>
    <row r="128" hidden="1">
      <c r="K128" s="121"/>
      <c r="L128" s="122"/>
      <c r="M128" s="60">
        <f t="shared" si="1"/>
        <v>44736.10417</v>
      </c>
      <c r="N128">
        <v>0.0</v>
      </c>
      <c r="O128">
        <f>IFERROR(__xludf.DUMMYFUNCTION("""COMPUTED_VALUE"""),0.0)</f>
        <v>0</v>
      </c>
      <c r="Q128" s="102" t="s">
        <v>2029</v>
      </c>
    </row>
    <row r="129" hidden="1">
      <c r="K129" s="121"/>
      <c r="L129" s="122"/>
      <c r="M129" s="60">
        <f t="shared" si="1"/>
        <v>44736.125</v>
      </c>
      <c r="N129">
        <v>0.0</v>
      </c>
      <c r="O129">
        <f>IFERROR(__xludf.DUMMYFUNCTION("""COMPUTED_VALUE"""),0.0)</f>
        <v>0</v>
      </c>
      <c r="Q129" s="102" t="s">
        <v>2029</v>
      </c>
    </row>
    <row r="130" hidden="1">
      <c r="K130" s="121"/>
      <c r="L130" s="122"/>
      <c r="M130" s="60">
        <f t="shared" si="1"/>
        <v>44736.14583</v>
      </c>
      <c r="N130">
        <v>0.0</v>
      </c>
      <c r="O130">
        <f>IFERROR(__xludf.DUMMYFUNCTION("""COMPUTED_VALUE"""),0.0)</f>
        <v>0</v>
      </c>
      <c r="Q130" s="102" t="s">
        <v>2029</v>
      </c>
    </row>
    <row r="131" hidden="1">
      <c r="K131" s="121"/>
      <c r="L131" s="122"/>
      <c r="M131" s="60">
        <f t="shared" si="1"/>
        <v>44736.16667</v>
      </c>
      <c r="N131">
        <v>0.0</v>
      </c>
      <c r="O131">
        <f>IFERROR(__xludf.DUMMYFUNCTION("""COMPUTED_VALUE"""),0.0)</f>
        <v>0</v>
      </c>
      <c r="Q131" s="102" t="s">
        <v>2029</v>
      </c>
    </row>
    <row r="132" hidden="1">
      <c r="K132" s="121"/>
      <c r="L132" s="122"/>
      <c r="M132" s="60">
        <f t="shared" si="1"/>
        <v>44736.1875</v>
      </c>
      <c r="N132">
        <v>0.0</v>
      </c>
      <c r="O132">
        <f>IFERROR(__xludf.DUMMYFUNCTION("""COMPUTED_VALUE"""),0.0)</f>
        <v>0</v>
      </c>
      <c r="Q132" s="102" t="s">
        <v>2029</v>
      </c>
    </row>
    <row r="133" hidden="1">
      <c r="K133" s="121"/>
      <c r="L133" s="122"/>
      <c r="M133" s="60">
        <f t="shared" si="1"/>
        <v>44736.20833</v>
      </c>
      <c r="N133">
        <v>0.0</v>
      </c>
      <c r="O133">
        <f>IFERROR(__xludf.DUMMYFUNCTION("""COMPUTED_VALUE"""),0.0)</f>
        <v>0</v>
      </c>
      <c r="Q133" s="102" t="s">
        <v>2029</v>
      </c>
    </row>
    <row r="134" hidden="1">
      <c r="K134" s="121"/>
      <c r="L134" s="122"/>
      <c r="M134" s="60">
        <f t="shared" si="1"/>
        <v>44736.22917</v>
      </c>
      <c r="N134">
        <v>0.0</v>
      </c>
      <c r="O134">
        <f>IFERROR(__xludf.DUMMYFUNCTION("""COMPUTED_VALUE"""),0.0)</f>
        <v>0</v>
      </c>
      <c r="Q134" s="102" t="s">
        <v>2029</v>
      </c>
    </row>
    <row r="135" hidden="1">
      <c r="K135" s="121"/>
      <c r="L135" s="122"/>
      <c r="M135" s="60">
        <f t="shared" si="1"/>
        <v>44736.25</v>
      </c>
      <c r="N135">
        <v>0.0</v>
      </c>
      <c r="O135">
        <f>IFERROR(__xludf.DUMMYFUNCTION("""COMPUTED_VALUE"""),0.0)</f>
        <v>0</v>
      </c>
      <c r="Q135" s="102" t="s">
        <v>2029</v>
      </c>
    </row>
    <row r="136" hidden="1">
      <c r="K136" s="121"/>
      <c r="L136" s="122"/>
      <c r="M136" s="60">
        <f t="shared" si="1"/>
        <v>44736.27083</v>
      </c>
      <c r="N136">
        <v>0.0</v>
      </c>
      <c r="O136">
        <f>IFERROR(__xludf.DUMMYFUNCTION("""COMPUTED_VALUE"""),0.0)</f>
        <v>0</v>
      </c>
      <c r="Q136" s="102" t="s">
        <v>2029</v>
      </c>
    </row>
    <row r="137" hidden="1">
      <c r="K137" s="121"/>
      <c r="L137" s="122"/>
      <c r="M137" s="60">
        <f t="shared" si="1"/>
        <v>44736.29167</v>
      </c>
      <c r="N137">
        <v>0.0</v>
      </c>
      <c r="O137">
        <f>IFERROR(__xludf.DUMMYFUNCTION("""COMPUTED_VALUE"""),0.0)</f>
        <v>0</v>
      </c>
      <c r="Q137" s="102" t="s">
        <v>2029</v>
      </c>
    </row>
    <row r="138" hidden="1">
      <c r="K138" s="121"/>
      <c r="L138" s="122"/>
      <c r="M138" s="60">
        <f t="shared" si="1"/>
        <v>44736.3125</v>
      </c>
      <c r="N138">
        <v>0.0</v>
      </c>
      <c r="O138">
        <f>IFERROR(__xludf.DUMMYFUNCTION("""COMPUTED_VALUE"""),0.0)</f>
        <v>0</v>
      </c>
      <c r="Q138" s="102" t="s">
        <v>2029</v>
      </c>
    </row>
    <row r="139" hidden="1">
      <c r="K139" s="121"/>
      <c r="L139" s="122"/>
      <c r="M139" s="60">
        <f t="shared" si="1"/>
        <v>44736.33333</v>
      </c>
      <c r="N139">
        <v>0.0</v>
      </c>
      <c r="O139">
        <f>IFERROR(__xludf.DUMMYFUNCTION("""COMPUTED_VALUE"""),0.0)</f>
        <v>0</v>
      </c>
      <c r="Q139" s="102" t="s">
        <v>2029</v>
      </c>
    </row>
    <row r="140" hidden="1">
      <c r="K140" s="121"/>
      <c r="L140" s="122"/>
      <c r="M140" s="60">
        <f t="shared" si="1"/>
        <v>44736.35417</v>
      </c>
      <c r="N140">
        <v>0.0</v>
      </c>
      <c r="O140">
        <f>IFERROR(__xludf.DUMMYFUNCTION("""COMPUTED_VALUE"""),0.0)</f>
        <v>0</v>
      </c>
      <c r="Q140" s="102" t="s">
        <v>2029</v>
      </c>
    </row>
    <row r="141" hidden="1">
      <c r="K141" s="121"/>
      <c r="L141" s="122"/>
      <c r="M141" s="60">
        <f t="shared" si="1"/>
        <v>44736.375</v>
      </c>
      <c r="N141">
        <v>0.0</v>
      </c>
      <c r="O141">
        <f>IFERROR(__xludf.DUMMYFUNCTION("""COMPUTED_VALUE"""),0.0)</f>
        <v>0</v>
      </c>
      <c r="Q141" s="102" t="s">
        <v>2029</v>
      </c>
    </row>
    <row r="142" hidden="1">
      <c r="K142" s="121"/>
      <c r="L142" s="122"/>
      <c r="M142" s="60">
        <f t="shared" si="1"/>
        <v>44736.39583</v>
      </c>
      <c r="N142">
        <v>0.0</v>
      </c>
      <c r="O142">
        <f>IFERROR(__xludf.DUMMYFUNCTION("""COMPUTED_VALUE"""),0.0)</f>
        <v>0</v>
      </c>
      <c r="Q142" s="102" t="s">
        <v>2029</v>
      </c>
    </row>
    <row r="143" hidden="1">
      <c r="K143" s="121"/>
      <c r="L143" s="122"/>
      <c r="M143" s="60">
        <f t="shared" si="1"/>
        <v>44736.41667</v>
      </c>
      <c r="N143">
        <v>0.0</v>
      </c>
      <c r="O143">
        <f>IFERROR(__xludf.DUMMYFUNCTION("""COMPUTED_VALUE"""),0.0)</f>
        <v>0</v>
      </c>
      <c r="Q143" s="102" t="s">
        <v>2029</v>
      </c>
    </row>
    <row r="144" hidden="1">
      <c r="K144" s="121"/>
      <c r="L144" s="122"/>
      <c r="M144" s="60">
        <f t="shared" si="1"/>
        <v>44736.4375</v>
      </c>
      <c r="N144">
        <v>0.0</v>
      </c>
      <c r="O144">
        <f>IFERROR(__xludf.DUMMYFUNCTION("""COMPUTED_VALUE"""),0.0)</f>
        <v>0</v>
      </c>
      <c r="Q144" s="102" t="s">
        <v>2029</v>
      </c>
    </row>
    <row r="145" hidden="1">
      <c r="K145" s="121"/>
      <c r="L145" s="122"/>
      <c r="M145" s="60">
        <f t="shared" si="1"/>
        <v>44736.45833</v>
      </c>
      <c r="N145">
        <v>0.0</v>
      </c>
      <c r="O145">
        <f>IFERROR(__xludf.DUMMYFUNCTION("""COMPUTED_VALUE"""),0.0)</f>
        <v>0</v>
      </c>
      <c r="Q145" s="102" t="s">
        <v>2029</v>
      </c>
    </row>
    <row r="146" hidden="1">
      <c r="K146" s="121"/>
      <c r="L146" s="122"/>
      <c r="M146" s="60">
        <f t="shared" si="1"/>
        <v>44736.47917</v>
      </c>
      <c r="N146">
        <v>1.0</v>
      </c>
      <c r="O146">
        <f>IFERROR(__xludf.DUMMYFUNCTION("""COMPUTED_VALUE"""),0.0)</f>
        <v>0</v>
      </c>
      <c r="Q146" s="102" t="s">
        <v>2029</v>
      </c>
    </row>
    <row r="147" hidden="1">
      <c r="K147" s="121"/>
      <c r="L147" s="122"/>
      <c r="M147" s="60">
        <f t="shared" si="1"/>
        <v>44736.5</v>
      </c>
      <c r="N147">
        <v>0.0</v>
      </c>
      <c r="O147">
        <f>IFERROR(__xludf.DUMMYFUNCTION("""COMPUTED_VALUE"""),0.0)</f>
        <v>0</v>
      </c>
      <c r="Q147" s="102" t="s">
        <v>2029</v>
      </c>
    </row>
    <row r="148" hidden="1">
      <c r="K148" s="121"/>
      <c r="L148" s="122"/>
      <c r="M148" s="60">
        <f t="shared" si="1"/>
        <v>44736.52083</v>
      </c>
      <c r="N148">
        <v>0.0</v>
      </c>
      <c r="O148">
        <f>IFERROR(__xludf.DUMMYFUNCTION("""COMPUTED_VALUE"""),0.0)</f>
        <v>0</v>
      </c>
      <c r="Q148" s="102" t="s">
        <v>2029</v>
      </c>
    </row>
    <row r="149" hidden="1">
      <c r="K149" s="121"/>
      <c r="L149" s="122"/>
      <c r="M149" s="101"/>
      <c r="N149">
        <v>0.0</v>
      </c>
      <c r="O149">
        <f>IFERROR(__xludf.DUMMYFUNCTION("""COMPUTED_VALUE"""),0.0)</f>
        <v>0</v>
      </c>
      <c r="Q149" s="102" t="s">
        <v>2029</v>
      </c>
    </row>
    <row r="150" hidden="1">
      <c r="K150" s="121"/>
      <c r="L150" s="122"/>
      <c r="M150" s="101"/>
      <c r="Q150" s="102" t="s">
        <v>2029</v>
      </c>
    </row>
    <row r="151" hidden="1">
      <c r="K151" s="127"/>
      <c r="M151" s="101"/>
      <c r="Q151" s="102" t="s">
        <v>2029</v>
      </c>
    </row>
    <row r="152" hidden="1">
      <c r="K152" s="127"/>
      <c r="M152" s="101"/>
      <c r="Q152" s="102" t="s">
        <v>2029</v>
      </c>
    </row>
    <row r="153" hidden="1">
      <c r="K153" s="127"/>
      <c r="M153" s="101"/>
      <c r="Q153" s="102" t="s">
        <v>2029</v>
      </c>
    </row>
    <row r="154" hidden="1">
      <c r="K154" s="127"/>
      <c r="M154" s="101"/>
      <c r="Q154" s="102" t="s">
        <v>2029</v>
      </c>
    </row>
    <row r="155" hidden="1">
      <c r="K155" s="127"/>
      <c r="M155" s="101"/>
      <c r="Q155" s="102" t="s">
        <v>2029</v>
      </c>
    </row>
    <row r="156" hidden="1">
      <c r="K156" s="127"/>
      <c r="M156" s="101"/>
      <c r="Q156" s="102" t="s">
        <v>2029</v>
      </c>
    </row>
    <row r="157" hidden="1">
      <c r="K157" s="127"/>
      <c r="M157" s="101"/>
      <c r="Q157" s="102" t="s">
        <v>2029</v>
      </c>
    </row>
    <row r="158" hidden="1">
      <c r="K158" s="127"/>
      <c r="M158" s="101"/>
      <c r="Q158" s="102" t="s">
        <v>2029</v>
      </c>
    </row>
    <row r="159" hidden="1">
      <c r="K159" s="127"/>
      <c r="M159" s="101"/>
      <c r="Q159" s="102" t="s">
        <v>2029</v>
      </c>
    </row>
    <row r="160" hidden="1">
      <c r="K160" s="127"/>
      <c r="M160" s="101"/>
      <c r="Q160" s="102" t="s">
        <v>2029</v>
      </c>
    </row>
    <row r="161" hidden="1">
      <c r="K161" s="127"/>
      <c r="M161" s="101"/>
      <c r="Q161" s="102" t="s">
        <v>2029</v>
      </c>
    </row>
    <row r="162" hidden="1">
      <c r="K162" s="127"/>
      <c r="M162" s="101"/>
      <c r="Q162" s="102" t="s">
        <v>2029</v>
      </c>
    </row>
    <row r="163" hidden="1">
      <c r="K163" s="127"/>
      <c r="M163" s="101"/>
      <c r="Q163" s="102" t="s">
        <v>2029</v>
      </c>
    </row>
    <row r="164" hidden="1">
      <c r="K164" s="127"/>
      <c r="M164" s="101"/>
      <c r="Q164" s="102" t="s">
        <v>2029</v>
      </c>
    </row>
    <row r="165" hidden="1">
      <c r="K165" s="127"/>
      <c r="M165" s="101"/>
      <c r="Q165" s="102" t="s">
        <v>2029</v>
      </c>
    </row>
    <row r="166" hidden="1">
      <c r="K166" s="127"/>
      <c r="M166" s="101"/>
      <c r="Q166" s="102" t="s">
        <v>2029</v>
      </c>
    </row>
    <row r="167" hidden="1">
      <c r="K167" s="127"/>
      <c r="M167" s="101"/>
      <c r="Q167" s="102" t="s">
        <v>2029</v>
      </c>
    </row>
    <row r="168" hidden="1">
      <c r="K168" s="127"/>
      <c r="M168" s="101"/>
      <c r="Q168" s="102" t="s">
        <v>2029</v>
      </c>
    </row>
    <row r="169" hidden="1">
      <c r="K169" s="127"/>
      <c r="M169" s="101"/>
      <c r="Q169" s="102" t="s">
        <v>2029</v>
      </c>
    </row>
    <row r="170" hidden="1">
      <c r="K170" s="127"/>
      <c r="M170" s="101"/>
      <c r="Q170" s="102" t="s">
        <v>2029</v>
      </c>
    </row>
    <row r="171" hidden="1">
      <c r="K171" s="127"/>
      <c r="M171" s="101"/>
      <c r="Q171" s="102" t="s">
        <v>2029</v>
      </c>
    </row>
    <row r="172" hidden="1">
      <c r="K172" s="127"/>
      <c r="M172" s="101"/>
      <c r="Q172" s="102" t="s">
        <v>2029</v>
      </c>
    </row>
    <row r="173" hidden="1">
      <c r="K173" s="127"/>
      <c r="M173" s="101"/>
      <c r="Q173" s="102" t="s">
        <v>2029</v>
      </c>
    </row>
    <row r="174" hidden="1">
      <c r="K174" s="127"/>
      <c r="M174" s="101"/>
      <c r="Q174" s="102" t="s">
        <v>2029</v>
      </c>
    </row>
    <row r="175" hidden="1">
      <c r="K175" s="127"/>
      <c r="M175" s="101"/>
      <c r="Q175" s="102" t="s">
        <v>2029</v>
      </c>
    </row>
    <row r="176" hidden="1">
      <c r="K176" s="127"/>
      <c r="M176" s="101"/>
      <c r="Q176" s="102" t="s">
        <v>2029</v>
      </c>
    </row>
    <row r="177" hidden="1">
      <c r="K177" s="127"/>
      <c r="M177" s="101"/>
      <c r="Q177" s="102" t="s">
        <v>2029</v>
      </c>
    </row>
    <row r="178" hidden="1">
      <c r="K178" s="127"/>
      <c r="M178" s="101"/>
      <c r="Q178" s="102" t="s">
        <v>2029</v>
      </c>
    </row>
    <row r="179" hidden="1">
      <c r="K179" s="127"/>
      <c r="M179" s="101"/>
      <c r="Q179" s="102" t="s">
        <v>2029</v>
      </c>
    </row>
    <row r="180" hidden="1">
      <c r="K180" s="127"/>
      <c r="M180" s="101"/>
      <c r="Q180" s="102" t="s">
        <v>2029</v>
      </c>
    </row>
    <row r="181" hidden="1">
      <c r="K181" s="127"/>
      <c r="M181" s="101"/>
      <c r="Q181" s="102" t="s">
        <v>2029</v>
      </c>
    </row>
    <row r="182" hidden="1">
      <c r="K182" s="127"/>
      <c r="M182" s="101"/>
      <c r="Q182" s="102" t="s">
        <v>2029</v>
      </c>
    </row>
    <row r="183" hidden="1">
      <c r="K183" s="127"/>
      <c r="M183" s="101"/>
      <c r="Q183" s="102" t="s">
        <v>2029</v>
      </c>
    </row>
    <row r="184" hidden="1">
      <c r="K184" s="127"/>
      <c r="M184" s="101"/>
      <c r="Q184" s="102" t="s">
        <v>2029</v>
      </c>
    </row>
    <row r="185" hidden="1">
      <c r="K185" s="127"/>
      <c r="M185" s="101"/>
      <c r="Q185" s="102" t="s">
        <v>2029</v>
      </c>
    </row>
    <row r="186" hidden="1">
      <c r="K186" s="127"/>
      <c r="M186" s="101"/>
      <c r="Q186" s="102" t="s">
        <v>2029</v>
      </c>
    </row>
    <row r="187" hidden="1">
      <c r="K187" s="127"/>
      <c r="M187" s="101"/>
      <c r="Q187" s="102" t="s">
        <v>2029</v>
      </c>
    </row>
    <row r="188" hidden="1">
      <c r="K188" s="127"/>
      <c r="M188" s="101"/>
      <c r="Q188" s="102" t="s">
        <v>2029</v>
      </c>
    </row>
    <row r="189" hidden="1">
      <c r="K189" s="127"/>
      <c r="M189" s="101"/>
      <c r="Q189" s="102" t="s">
        <v>2029</v>
      </c>
    </row>
    <row r="190" hidden="1">
      <c r="K190" s="127"/>
      <c r="M190" s="101"/>
      <c r="Q190" s="102" t="s">
        <v>2029</v>
      </c>
    </row>
    <row r="191" hidden="1">
      <c r="K191" s="127"/>
      <c r="M191" s="101"/>
      <c r="Q191" s="102" t="s">
        <v>2029</v>
      </c>
    </row>
    <row r="192" hidden="1">
      <c r="K192" s="127"/>
      <c r="M192" s="101"/>
      <c r="Q192" s="102" t="s">
        <v>2029</v>
      </c>
    </row>
    <row r="193" hidden="1">
      <c r="K193" s="127"/>
      <c r="M193" s="101"/>
      <c r="Q193" s="102" t="s">
        <v>2029</v>
      </c>
    </row>
    <row r="194" hidden="1">
      <c r="K194" s="127"/>
      <c r="M194" s="101"/>
      <c r="Q194" s="102" t="s">
        <v>2029</v>
      </c>
    </row>
    <row r="195" hidden="1">
      <c r="K195" s="127"/>
      <c r="M195" s="101"/>
      <c r="Q195" s="102" t="s">
        <v>2029</v>
      </c>
    </row>
    <row r="196" hidden="1">
      <c r="K196" s="127"/>
      <c r="M196" s="101"/>
      <c r="Q196" s="102" t="s">
        <v>2029</v>
      </c>
    </row>
    <row r="197" hidden="1">
      <c r="K197" s="127"/>
      <c r="M197" s="101"/>
      <c r="Q197" s="102" t="s">
        <v>2029</v>
      </c>
    </row>
    <row r="198" hidden="1">
      <c r="K198" s="127"/>
      <c r="M198" s="101"/>
      <c r="Q198" s="102" t="s">
        <v>2029</v>
      </c>
    </row>
    <row r="199" hidden="1">
      <c r="K199" s="127"/>
      <c r="M199" s="101"/>
      <c r="Q199" s="102" t="s">
        <v>2029</v>
      </c>
    </row>
    <row r="200" hidden="1">
      <c r="K200" s="127"/>
      <c r="M200" s="101"/>
      <c r="Q200" s="102" t="s">
        <v>2029</v>
      </c>
    </row>
    <row r="201" hidden="1">
      <c r="K201" s="127"/>
      <c r="M201" s="101"/>
      <c r="Q201" s="102" t="s">
        <v>2029</v>
      </c>
    </row>
    <row r="202" hidden="1">
      <c r="K202" s="127"/>
      <c r="M202" s="101"/>
      <c r="Q202" s="102" t="s">
        <v>2029</v>
      </c>
    </row>
  </sheetData>
  <mergeCells count="2">
    <mergeCell ref="B1:E2"/>
    <mergeCell ref="F1:I1"/>
  </mergeCells>
  <conditionalFormatting sqref="V1">
    <cfRule type="containsText" dxfId="1" priority="1" operator="containsText" text="On">
      <formula>NOT(ISERROR(SEARCH(("On"),(V1))))</formula>
    </cfRule>
  </conditionalFormatting>
  <conditionalFormatting sqref="V1">
    <cfRule type="notContainsText" dxfId="2" priority="2" operator="notContains" text="On">
      <formula>ISERROR(SEARCH(("On"),(V1)))</formula>
    </cfRule>
  </conditionalFormatting>
  <dataValidations>
    <dataValidation type="list" allowBlank="1" showInputMessage="1" showErrorMessage="1" prompt="Calculation for data in this sheet can be turned on/off to help performance " sqref="V1">
      <formula1>"Off,On"</formula1>
    </dataValidation>
  </dataValidations>
  <drawing r:id="rId1"/>
</worksheet>
</file>